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X:\Gruppo Sabrina\GARE\2021\RA018_21_PA_Verde Parco FI\DOCUMENTAZIONE DI GARA\"/>
    </mc:Choice>
  </mc:AlternateContent>
  <xr:revisionPtr revIDLastSave="0" documentId="13_ncr:1_{B7C1F374-CF84-45C9-826E-46B94BCDD70D}" xr6:coauthVersionLast="46" xr6:coauthVersionMax="46" xr10:uidLastSave="{00000000-0000-0000-0000-000000000000}"/>
  <bookViews>
    <workbookView xWindow="-120" yWindow="-120" windowWidth="29040" windowHeight="15840" tabRatio="994" activeTab="3" xr2:uid="{00000000-000D-0000-FFFF-FFFF00000000}"/>
  </bookViews>
  <sheets>
    <sheet name="forfait ParcoForoItalico" sheetId="6" r:id="rId1"/>
    <sheet name="forfait Marmi" sheetId="18" r:id="rId2"/>
    <sheet name="forfait Farnesina" sheetId="19" r:id="rId3"/>
    <sheet name="RIEPILOGO TOTALE" sheetId="20" r:id="rId4"/>
    <sheet name="manodopera" sheetId="1" r:id="rId5"/>
    <sheet name="ANALISI A" sheetId="1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0" l="1"/>
  <c r="I40" i="20" s="1"/>
  <c r="I45" i="20" l="1"/>
  <c r="K21" i="1"/>
  <c r="K20" i="1"/>
  <c r="H10" i="1"/>
  <c r="D11" i="6"/>
  <c r="D7" i="6"/>
  <c r="K23" i="1" l="1"/>
  <c r="H12" i="1"/>
  <c r="J4" i="6" l="1"/>
  <c r="F52" i="6"/>
  <c r="I26" i="20" l="1"/>
  <c r="I33" i="20" s="1"/>
  <c r="I43" i="20" s="1"/>
  <c r="J14" i="14"/>
  <c r="K33" i="1"/>
  <c r="J33" i="1"/>
  <c r="E22" i="1"/>
  <c r="G22" i="1" s="1"/>
  <c r="L22" i="1" s="1"/>
  <c r="E21" i="1"/>
  <c r="G21" i="1" s="1"/>
  <c r="L21" i="1" s="1"/>
  <c r="E20" i="1"/>
  <c r="G20" i="1" s="1"/>
  <c r="L20" i="1" s="1"/>
  <c r="E12" i="1"/>
  <c r="G12" i="1" s="1"/>
  <c r="E11" i="1"/>
  <c r="G11" i="1" s="1"/>
  <c r="E10" i="1"/>
  <c r="G10" i="1" s="1"/>
  <c r="L33" i="1" l="1"/>
  <c r="L23" i="1"/>
  <c r="H13" i="1"/>
  <c r="I10" i="1"/>
  <c r="I11" i="1"/>
  <c r="I12" i="1"/>
  <c r="I38" i="20" l="1"/>
  <c r="I13" i="1"/>
  <c r="E20" i="20"/>
  <c r="E19" i="20"/>
  <c r="E18" i="20"/>
  <c r="E17" i="20"/>
  <c r="E16" i="20"/>
  <c r="E13" i="20"/>
  <c r="E12" i="20"/>
  <c r="E11" i="20"/>
  <c r="D16" i="6"/>
  <c r="H15" i="6" s="1"/>
  <c r="E21" i="20" l="1"/>
  <c r="E14" i="20"/>
  <c r="E22" i="20" l="1"/>
  <c r="I22" i="20" s="1"/>
  <c r="F7" i="19"/>
  <c r="F7" i="18"/>
  <c r="F6" i="19" l="1"/>
  <c r="F6" i="18" l="1"/>
  <c r="F10" i="6" l="1"/>
  <c r="F9" i="6"/>
  <c r="F36" i="6"/>
  <c r="F30" i="6"/>
  <c r="F35" i="6"/>
  <c r="F6" i="6"/>
  <c r="F56" i="19"/>
  <c r="F55" i="19"/>
  <c r="F54" i="19"/>
  <c r="F53" i="19"/>
  <c r="F52" i="19"/>
  <c r="F51" i="19"/>
  <c r="F50" i="19"/>
  <c r="F49" i="19"/>
  <c r="F48" i="19"/>
  <c r="F44" i="19"/>
  <c r="F43" i="19"/>
  <c r="F42" i="19"/>
  <c r="F41" i="19"/>
  <c r="F40" i="19"/>
  <c r="F38" i="19"/>
  <c r="F37" i="19"/>
  <c r="F35" i="19"/>
  <c r="F34" i="19"/>
  <c r="F33" i="19"/>
  <c r="F31" i="19"/>
  <c r="F29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1" i="19"/>
  <c r="F10" i="19"/>
  <c r="F9" i="19"/>
  <c r="F5" i="19"/>
  <c r="F56" i="18"/>
  <c r="F55" i="18"/>
  <c r="F54" i="18"/>
  <c r="F53" i="18"/>
  <c r="F52" i="18"/>
  <c r="F51" i="18"/>
  <c r="F50" i="18"/>
  <c r="F49" i="18"/>
  <c r="F48" i="18"/>
  <c r="F46" i="18"/>
  <c r="F45" i="18"/>
  <c r="F44" i="18"/>
  <c r="F43" i="18"/>
  <c r="F42" i="18"/>
  <c r="F41" i="18"/>
  <c r="F39" i="18"/>
  <c r="F38" i="18"/>
  <c r="F36" i="18"/>
  <c r="F35" i="18"/>
  <c r="F34" i="18"/>
  <c r="F32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1" i="18"/>
  <c r="F10" i="18"/>
  <c r="F9" i="18"/>
  <c r="F5" i="18"/>
  <c r="J12" i="14"/>
  <c r="J13" i="14"/>
  <c r="F56" i="6"/>
  <c r="F57" i="6"/>
  <c r="F58" i="6"/>
  <c r="F59" i="6"/>
  <c r="F60" i="6"/>
  <c r="F61" i="6"/>
  <c r="F62" i="6"/>
  <c r="F63" i="6"/>
  <c r="F55" i="6"/>
  <c r="J15" i="14" l="1"/>
  <c r="I14" i="1"/>
  <c r="I15" i="1" s="1"/>
  <c r="L30" i="1" s="1"/>
  <c r="H12" i="18"/>
  <c r="H56" i="18"/>
  <c r="H46" i="18"/>
  <c r="H27" i="18"/>
  <c r="H64" i="6"/>
  <c r="H26" i="19"/>
  <c r="H45" i="19"/>
  <c r="H56" i="19"/>
  <c r="H12" i="19"/>
  <c r="F13" i="6"/>
  <c r="F14" i="6"/>
  <c r="F15" i="6"/>
  <c r="F68" i="6"/>
  <c r="F67" i="6"/>
  <c r="F66" i="6"/>
  <c r="F4" i="6"/>
  <c r="F5" i="6"/>
  <c r="K5" i="6" s="1"/>
  <c r="M30" i="1" l="1"/>
  <c r="L34" i="1"/>
  <c r="K4" i="6"/>
  <c r="H16" i="6"/>
  <c r="H58" i="18"/>
  <c r="I5" i="20" s="1"/>
  <c r="H58" i="19"/>
  <c r="I6" i="20" s="1"/>
  <c r="H68" i="6"/>
  <c r="F18" i="6"/>
  <c r="F19" i="6"/>
  <c r="F20" i="6"/>
  <c r="F21" i="6"/>
  <c r="F22" i="6"/>
  <c r="F23" i="6"/>
  <c r="F24" i="6"/>
  <c r="F25" i="6"/>
  <c r="F26" i="6"/>
  <c r="F27" i="6"/>
  <c r="F28" i="6"/>
  <c r="F29" i="6"/>
  <c r="F31" i="6"/>
  <c r="F32" i="6"/>
  <c r="F39" i="6"/>
  <c r="F40" i="6"/>
  <c r="H53" i="6" s="1"/>
  <c r="F42" i="6"/>
  <c r="F44" i="6"/>
  <c r="F45" i="6"/>
  <c r="F47" i="6"/>
  <c r="F48" i="6"/>
  <c r="F49" i="6"/>
  <c r="F50" i="6"/>
  <c r="F51" i="6"/>
  <c r="H32" i="6" l="1"/>
  <c r="H69" i="6" s="1"/>
  <c r="I4" i="20" s="1"/>
  <c r="I7" i="20" s="1"/>
  <c r="I24" i="20" l="1"/>
  <c r="I27" i="20" l="1"/>
  <c r="I29" i="20" s="1"/>
  <c r="I32" i="20"/>
  <c r="I42" i="20" l="1"/>
  <c r="I34" i="20"/>
  <c r="I39" i="20" s="1"/>
  <c r="I37" i="20"/>
  <c r="I36" i="20" l="1"/>
  <c r="I41" i="20"/>
  <c r="I44" i="20"/>
  <c r="I46" i="20" s="1"/>
  <c r="I48" i="20" l="1"/>
  <c r="I47" i="20"/>
  <c r="I49" i="20" s="1"/>
</calcChain>
</file>

<file path=xl/sharedStrings.xml><?xml version="1.0" encoding="utf-8"?>
<sst xmlns="http://schemas.openxmlformats.org/spreadsheetml/2006/main" count="359" uniqueCount="221">
  <si>
    <t>ANALISI DEI PREZZI RELATIVI AI SERVIZI DI MANUTENZIONE DEL</t>
  </si>
  <si>
    <t>COSTO MANO D'OPERA</t>
  </si>
  <si>
    <t>Costo /h</t>
  </si>
  <si>
    <t>Costo</t>
  </si>
  <si>
    <t>Ore</t>
  </si>
  <si>
    <t>Totale/h</t>
  </si>
  <si>
    <t>Annuale</t>
  </si>
  <si>
    <t>FERIALE</t>
  </si>
  <si>
    <t>Operaio specializzato</t>
  </si>
  <si>
    <t xml:space="preserve"> </t>
  </si>
  <si>
    <t>Operaio qualificato</t>
  </si>
  <si>
    <t>ore assistenza manifestazioni ***</t>
  </si>
  <si>
    <t>MANODOPERA</t>
  </si>
  <si>
    <t>MATERIALI</t>
  </si>
  <si>
    <t>IMPORTO</t>
  </si>
  <si>
    <t>Operaio special.</t>
  </si>
  <si>
    <t>Operaio qualif.</t>
  </si>
  <si>
    <t>FESTIVA</t>
  </si>
  <si>
    <t>TOTALE</t>
  </si>
  <si>
    <t>PREZZO UNIT.</t>
  </si>
  <si>
    <t>FERTILIZZANTI A LENTA CESSIONE</t>
  </si>
  <si>
    <t>SEMENTI PER AIUOLE</t>
  </si>
  <si>
    <t>VERNICI ATOSSICHE</t>
  </si>
  <si>
    <t>TERRICCIO ORGANICO</t>
  </si>
  <si>
    <t>FIORITURE STAGIONALI</t>
  </si>
  <si>
    <t>TUBI IN GOMMA RETINATI</t>
  </si>
  <si>
    <t>Ore prev./</t>
  </si>
  <si>
    <t>COMPRESIVI DI MATERIALI</t>
  </si>
  <si>
    <t>h/mq/mc</t>
  </si>
  <si>
    <t>Imp.unitario</t>
  </si>
  <si>
    <t>N° Mezzi</t>
  </si>
  <si>
    <t>TAGLIASIEPI</t>
  </si>
  <si>
    <t>DECESPUGLIATORE</t>
  </si>
  <si>
    <t>MOTOSEGA</t>
  </si>
  <si>
    <t>BOTTE IRRORATRICE</t>
  </si>
  <si>
    <t>SPANDICONCIME</t>
  </si>
  <si>
    <t>TRATTORE 35HP</t>
  </si>
  <si>
    <t>Operaio comune</t>
  </si>
  <si>
    <t>COSTO orario</t>
  </si>
  <si>
    <t>ORE tot.</t>
  </si>
  <si>
    <t>SEMENTI PER CAMPI SPORTIVI PER PICCOLE RISEMINE</t>
  </si>
  <si>
    <t>MEZZI MECCANICI (NOLO ANNUO A FREDDO)</t>
  </si>
  <si>
    <t>SABBIA SILICEA DIAMETRO 0,3 mm.</t>
  </si>
  <si>
    <t>LAVORO FESTIVO + 40%</t>
  </si>
  <si>
    <t>LAVORO FERIALE</t>
  </si>
  <si>
    <t>QUANTITA'mc/ql/lt</t>
  </si>
  <si>
    <t>SABBIA DI FIUME LAVATA E VAGLIATA</t>
  </si>
  <si>
    <t>PIETRISCO ORDINARIO</t>
  </si>
  <si>
    <t>Mq/mc/ml</t>
  </si>
  <si>
    <t>VERDE</t>
  </si>
  <si>
    <t>anno</t>
  </si>
  <si>
    <t>unità di misura</t>
  </si>
  <si>
    <t>4 ore lav.</t>
  </si>
  <si>
    <t>festive</t>
  </si>
  <si>
    <t>COSTO  h</t>
  </si>
  <si>
    <t>Ore prev.</t>
  </si>
  <si>
    <t xml:space="preserve">RULLO A MOTORE QLI5 </t>
  </si>
  <si>
    <t>POZZOLANA VAGLIATA</t>
  </si>
  <si>
    <t>ANALISI CHIM. - FISICHE DEL TERRENO/FOGLIARI</t>
  </si>
  <si>
    <t>POTATURA SIEPONE ( 66 LECCI) SUI TRE LATI</t>
  </si>
  <si>
    <t>TRASPORTO A DISCARICA ONERI PUBB.DISC. PER RESIDUI VEGETALI</t>
  </si>
  <si>
    <t>A Corpo</t>
  </si>
  <si>
    <t>OPERE, LAVORI SPECIALI</t>
  </si>
  <si>
    <t>TERRICCIATO DI LAPILLO E POMICE IN MISCELA</t>
  </si>
  <si>
    <t>IRRIGATORI CARRELLATI AUTOAVVOLGENTI</t>
  </si>
  <si>
    <t>FALC. ELICOIDALE SEMOVENTE</t>
  </si>
  <si>
    <t>N°</t>
  </si>
  <si>
    <t>Settimana</t>
  </si>
  <si>
    <t>Mensili</t>
  </si>
  <si>
    <t>Settimane</t>
  </si>
  <si>
    <t>Computo metrico lavori di decespugliamento scarpata</t>
  </si>
  <si>
    <t>codice prezzo</t>
  </si>
  <si>
    <t>descrizione</t>
  </si>
  <si>
    <t>giorni totali</t>
  </si>
  <si>
    <t>n. di interventi anno</t>
  </si>
  <si>
    <t>costo orario</t>
  </si>
  <si>
    <t>prezzo totale</t>
  </si>
  <si>
    <t>Manodopera</t>
  </si>
  <si>
    <t>h</t>
  </si>
  <si>
    <t>Decespugliatore a spalla con disco rotatne o filo nylon, motoventilatore, completi di ogni onere accessorio necessario al funzionamento</t>
  </si>
  <si>
    <t>t</t>
  </si>
  <si>
    <t xml:space="preserve">TOTALE </t>
  </si>
  <si>
    <t>Conferimento a discarica autorizzata per lo smaltimento di : rifiuti assimilabili agli urbani</t>
  </si>
  <si>
    <t xml:space="preserve">RIZOLLATURA COMPLETA </t>
  </si>
  <si>
    <t>MANUT./RIPARAZ. IMP. D'IRRIGAZIONE</t>
  </si>
  <si>
    <t xml:space="preserve">CAROTATURA MECCANICA  </t>
  </si>
  <si>
    <t xml:space="preserve">CAROTATURA SENZA ASPORTO </t>
  </si>
  <si>
    <t xml:space="preserve">DECOMPATTAZIONE PROFONDA CON MACCHINA VERTIDRAIN </t>
  </si>
  <si>
    <t xml:space="preserve">RIGENERAZIONE TOTALE MECCANIZZATA CON SPECIALE MACCHINA </t>
  </si>
  <si>
    <t>ore giornaliere</t>
  </si>
  <si>
    <t>ANALISI COSTI PRESTAZIONI A FORFAIT - IMPIANTO - STADIO DEI MARMI</t>
  </si>
  <si>
    <t>QUANTITA'</t>
  </si>
  <si>
    <t>FERTILIZZANTE ORGANICO</t>
  </si>
  <si>
    <t>LAPILLO VULCANICO</t>
  </si>
  <si>
    <t>FERTILIZZANTE TRADIZIONALE</t>
  </si>
  <si>
    <t xml:space="preserve"> OPERE, LAVORI SPECIALI</t>
  </si>
  <si>
    <t>MQ</t>
  </si>
  <si>
    <t>PIATTAFORMA AEREA SU ATUOCARRO</t>
  </si>
  <si>
    <t>CON SOLLEVAMENTO FINO A 12 METRI</t>
  </si>
  <si>
    <t>RIGENERAZIONE TOTALE MECCANIZZATA</t>
  </si>
  <si>
    <t>TRASPORTO A DISCARICA</t>
  </si>
  <si>
    <t>ONERI PUBB. DISC. PER RESID VEGETALI</t>
  </si>
  <si>
    <t xml:space="preserve">SABBIATURA TOTALE CON SABBIA SILICEA </t>
  </si>
  <si>
    <t>DECOMPATTAZIONE PROFONDA</t>
  </si>
  <si>
    <t>ANALISI CHIM.-FISICHEDEL TERRENO/FOGLIARI</t>
  </si>
  <si>
    <t>FALCIATRICE SINGOLA</t>
  </si>
  <si>
    <t>FALC. ELICOIDALE</t>
  </si>
  <si>
    <t>SPAZZOLATRICE</t>
  </si>
  <si>
    <t>ANALISI COSTI PRESTAZIONI A FORFAIT - IMPIANTO - STADIO DELLA FARNESINA</t>
  </si>
  <si>
    <t>Piattaforma aerea su autocarro</t>
  </si>
  <si>
    <t>con sollevamento fino a 12 metri</t>
  </si>
  <si>
    <t>Rigenerazione totale meccanizzata</t>
  </si>
  <si>
    <t>Trasporto a Discarica</t>
  </si>
  <si>
    <t>Oneri pubb. disc. per resid vegetali</t>
  </si>
  <si>
    <t xml:space="preserve">Sabbiatura totale  con sabbia silicea </t>
  </si>
  <si>
    <t>Decompattazione profonda</t>
  </si>
  <si>
    <t>Analisi chim.-fisiche del terreno/fogliari</t>
  </si>
  <si>
    <t>Manut./riparaz. imp. d'irrigazione</t>
  </si>
  <si>
    <t xml:space="preserve">Chiodatura meccanica </t>
  </si>
  <si>
    <t xml:space="preserve">con  macchina vertidrain </t>
  </si>
  <si>
    <t xml:space="preserve">Rinterro   meccanizzato </t>
  </si>
  <si>
    <t xml:space="preserve">con sabbatrice </t>
  </si>
  <si>
    <t xml:space="preserve">con speciale macchina </t>
  </si>
  <si>
    <t>IMPIANTO</t>
  </si>
  <si>
    <t>COSTI PRESTAZIONI A FORFAIT -  STADIO DEI MARMI</t>
  </si>
  <si>
    <t>COSTI PRESTAZIONI A FORFAIT - STADIO DELLA FARNESINA</t>
  </si>
  <si>
    <t xml:space="preserve">CON SPECIALE MACCHIANA </t>
  </si>
  <si>
    <t xml:space="preserve">CON SABBIATRICE </t>
  </si>
  <si>
    <t xml:space="preserve">CON MACCHINA VERTIDRAIN </t>
  </si>
  <si>
    <t xml:space="preserve">CHIODATURA MECCANICA </t>
  </si>
  <si>
    <t xml:space="preserve">MANUT./RIPARAZ. IMP. D'IRRIGAZIONE </t>
  </si>
  <si>
    <t>u.l.</t>
  </si>
  <si>
    <r>
      <t xml:space="preserve">SABBIATURA MECCANIZZATA CON SILICEA </t>
    </r>
    <r>
      <rPr>
        <sz val="8"/>
        <color rgb="FFFF0000"/>
        <rFont val="Tahoma"/>
        <family val="2"/>
      </rPr>
      <t xml:space="preserve"> </t>
    </r>
  </si>
  <si>
    <r>
      <t>RINTERRO MECCANIZZATO</t>
    </r>
    <r>
      <rPr>
        <sz val="8"/>
        <color rgb="FFFF0000"/>
        <rFont val="Tahoma"/>
        <family val="2"/>
      </rPr>
      <t xml:space="preserve">  </t>
    </r>
  </si>
  <si>
    <r>
      <t xml:space="preserve">PULIZIA SCARPATA </t>
    </r>
    <r>
      <rPr>
        <sz val="8"/>
        <color rgb="FFFF0000"/>
        <rFont val="Tahoma"/>
        <family val="2"/>
      </rPr>
      <t>(rif. tab. A)</t>
    </r>
  </si>
  <si>
    <r>
      <t xml:space="preserve">RINTERRO MECCANIZZATO </t>
    </r>
    <r>
      <rPr>
        <sz val="8"/>
        <color indexed="10"/>
        <rFont val="Tahoma"/>
        <family val="2"/>
      </rPr>
      <t xml:space="preserve"> </t>
    </r>
  </si>
  <si>
    <r>
      <t>CAROTATURA MECCANICA</t>
    </r>
    <r>
      <rPr>
        <sz val="8"/>
        <color indexed="10"/>
        <rFont val="Tahoma"/>
        <family val="2"/>
      </rPr>
      <t xml:space="preserve"> </t>
    </r>
  </si>
  <si>
    <t>ul</t>
  </si>
  <si>
    <r>
      <t>Carotatura meccanica</t>
    </r>
    <r>
      <rPr>
        <sz val="8"/>
        <color indexed="10"/>
        <rFont val="Tahoma"/>
        <family val="2"/>
      </rPr>
      <t xml:space="preserve"> </t>
    </r>
  </si>
  <si>
    <t xml:space="preserve">SEMENTI PER CAMPI SPORTIVI </t>
  </si>
  <si>
    <t>MINIPALA /MINIESCAVATORE/</t>
  </si>
  <si>
    <t>stadio dei marmi</t>
  </si>
  <si>
    <t>stadio farnesina</t>
  </si>
  <si>
    <t>RIEPILOGO</t>
  </si>
  <si>
    <t>parco foro italico</t>
  </si>
  <si>
    <t xml:space="preserve">FERTILIZZANTE TRADIZIONALE </t>
  </si>
  <si>
    <t>ANTIPARASSITARI BIOLOGICI</t>
  </si>
  <si>
    <t xml:space="preserve">DISERBANTE BIOLOGICO </t>
  </si>
  <si>
    <t>AUTOCARRO 17 QLI</t>
  </si>
  <si>
    <t>MEZZI MECCANICI (NOLO ANNUO )</t>
  </si>
  <si>
    <t>ANTIPARASSITARI biologici</t>
  </si>
  <si>
    <t>anno2020</t>
  </si>
  <si>
    <t xml:space="preserve">Furgone  17 qli </t>
  </si>
  <si>
    <t>anno 2020</t>
  </si>
  <si>
    <t>ANALISI COSTI PRESTAZIONI A FORFAIT  VERDE - IMPIANTO - PARCO  Foro Italico</t>
  </si>
  <si>
    <t>FERIALE sabato -</t>
  </si>
  <si>
    <t>sabato</t>
  </si>
  <si>
    <t>FERIALE da lun. a ven.  6,30 ore gg</t>
  </si>
  <si>
    <t xml:space="preserve">Operaio qualif. </t>
  </si>
  <si>
    <t>spese generali</t>
  </si>
  <si>
    <t>utili</t>
  </si>
  <si>
    <t xml:space="preserve">FALCIATRICE SINGOLA </t>
  </si>
  <si>
    <t>FALCIATRICE SINGOLA a mano</t>
  </si>
  <si>
    <t xml:space="preserve">Operaio special. </t>
  </si>
  <si>
    <t>ore</t>
  </si>
  <si>
    <t>euro</t>
  </si>
  <si>
    <t xml:space="preserve">Potature </t>
  </si>
  <si>
    <t>Abbattimenti</t>
  </si>
  <si>
    <t>Reimpianti</t>
  </si>
  <si>
    <t>Monitoraggio</t>
  </si>
  <si>
    <t>Strumentale</t>
  </si>
  <si>
    <t>Trazione</t>
  </si>
  <si>
    <t>Totale</t>
  </si>
  <si>
    <t>controllata</t>
  </si>
  <si>
    <t>Ispezioni radicali</t>
  </si>
  <si>
    <t>r.rapido</t>
  </si>
  <si>
    <t>VTA verifica sem.le</t>
  </si>
  <si>
    <t xml:space="preserve">450 piante semestre </t>
  </si>
  <si>
    <t>LAVORI</t>
  </si>
  <si>
    <t>NR</t>
  </si>
  <si>
    <t>P.UNIT,</t>
  </si>
  <si>
    <t xml:space="preserve">P.TOTALE </t>
  </si>
  <si>
    <t xml:space="preserve"> COSTI PRESTAZIONI A FORFAIT E A CHIAMATA  IMPIANTI: PARCO FORO ITALICO-STADIO DEI MARMI-STADIO FARNESINA</t>
  </si>
  <si>
    <t>tot</t>
  </si>
  <si>
    <t>numero di ore  di manodopera a chiamata</t>
  </si>
  <si>
    <t>TABELLA COSTI RIEPILOGATIVA</t>
  </si>
  <si>
    <t>oneri sicurezza</t>
  </si>
  <si>
    <t>IMPORTO 12 MESI PRESTAZIONI A CHIAMATA</t>
  </si>
  <si>
    <t>IMPORTO 36 MESI PRESTAZIONI A CHIAMATA</t>
  </si>
  <si>
    <t>IMPORTO 36 MESI PRESTAZIONI A FORFAIT</t>
  </si>
  <si>
    <t>IMPORTO 12 MESI PRESTAZIONI A FORFAIT</t>
  </si>
  <si>
    <t>IMPORTO PROROGA TECNICA 6 MESI PRESTAZIONI A FORFAIT</t>
  </si>
  <si>
    <t>IMPORTO PROROGA TECNICA 6 MESI PRESTAZIONI A CHIAMATA</t>
  </si>
  <si>
    <t>IMPORTO COMPLESSIVO 36 MESI + PROROGA TECNICA</t>
  </si>
  <si>
    <t>TOTALE 12 MESI</t>
  </si>
  <si>
    <t>TOTALE 36 MESI</t>
  </si>
  <si>
    <t>TOTALE PROROGA TECNICA</t>
  </si>
  <si>
    <t>scarpata</t>
  </si>
  <si>
    <t>a chiamata</t>
  </si>
  <si>
    <t>costo/h</t>
  </si>
  <si>
    <t>totale manodopera forfait e scarpata</t>
  </si>
  <si>
    <t>TOTALE LAVORI</t>
  </si>
  <si>
    <t>Prestazioni straordinarie (manodopera, lavori, materiali )</t>
  </si>
  <si>
    <t>Totale Lavori</t>
  </si>
  <si>
    <t>Totale manodopera a chiamata</t>
  </si>
  <si>
    <t>Totale lavori + forfait</t>
  </si>
  <si>
    <t>TOTALE APPALTO ANNUO</t>
  </si>
  <si>
    <t>Totale prestazioni a chiamata</t>
  </si>
  <si>
    <t>IMPORTO 12 MESI MANODOPERA A CHIAMATA</t>
  </si>
  <si>
    <t>IMPORTO 36 MESI MANODOPERA A CHIAMATA</t>
  </si>
  <si>
    <t>IMPORTO PROROGA TECNICA 6 MESI MANODOPERA A CHIAMATA</t>
  </si>
  <si>
    <t>n operai /n° mezzi</t>
  </si>
  <si>
    <t>PIATTAFORMA 12 mt per rami pericolanti /Spignatura</t>
  </si>
  <si>
    <t>tot. ore</t>
  </si>
  <si>
    <t>ore anno</t>
  </si>
  <si>
    <t>COSTI PRESTAZIONI A FORFAIT  - PARCO FORO ITALICO, comprensivi di manodopera 2 UL fisse e pulizia scarpata</t>
  </si>
  <si>
    <t>totale manodopera forfait</t>
  </si>
  <si>
    <t>Totale annuo prestazioni a forfait, comprensive di 4.212 ore di manodopera Parco Foro Italico e pulizia scarpata</t>
  </si>
  <si>
    <t>QUINTO D'OBBLIGO</t>
  </si>
  <si>
    <t>IMPORTO COMPLESSIVO 36 MESI + PROROGA TECNICA + QUINTO D'OBBLIGO</t>
  </si>
  <si>
    <t>ONERI SICUREZZA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</si>
</sst>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_-[$€-2]\ * #,##0.00_-;\-[$€-2]\ * #,##0.00_-;_-[$€-2]\ * &quot;-&quot;??_-"/>
    <numFmt numFmtId="166" formatCode="#,##0.000"/>
    <numFmt numFmtId="167" formatCode="#,##0.0"/>
    <numFmt numFmtId="168" formatCode="&quot;€&quot;\ #,##0.000"/>
    <numFmt numFmtId="169" formatCode="&quot;€&quot;\ #,##0.00"/>
    <numFmt numFmtId="170" formatCode="0.0"/>
    <numFmt numFmtId="171" formatCode="_-* #,##0.00\ [$€-410]_-;\-* #,##0.00\ [$€-410]_-;_-* &quot;-&quot;??\ [$€-410]_-;_-@_-"/>
    <numFmt numFmtId="172" formatCode="_-[$€-2]\ * #,##0.00_-;\-[$€-2]\ * #,##0.00_-;_-[$€-2]\ * &quot;-&quot;??_-;_-@_-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theme="9" tint="-0.249977111117893"/>
      <name val="Tahoma"/>
      <family val="2"/>
    </font>
    <font>
      <sz val="10"/>
      <color theme="9" tint="-0.249977111117893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1"/>
      <color theme="9" tint="-0.249977111117893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b/>
      <i/>
      <sz val="8"/>
      <name val="Tahoma"/>
      <family val="2"/>
    </font>
    <font>
      <sz val="8"/>
      <color indexed="10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sz val="8"/>
      <name val="Arial"/>
      <family val="2"/>
    </font>
    <font>
      <b/>
      <sz val="8"/>
      <color theme="9" tint="-0.249977111117893"/>
      <name val="Tahoma"/>
      <family val="2"/>
    </font>
    <font>
      <sz val="8"/>
      <color theme="9" tint="-0.249977111117893"/>
      <name val="Tahoma"/>
      <family val="2"/>
    </font>
    <font>
      <sz val="8"/>
      <color theme="3" tint="0.39997558519241921"/>
      <name val="Tahoma"/>
      <family val="2"/>
    </font>
    <font>
      <sz val="8"/>
      <color theme="4"/>
      <name val="Tahoma"/>
      <family val="2"/>
    </font>
    <font>
      <sz val="8"/>
      <color theme="3"/>
      <name val="Tahoma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Accounting"/>
      <sz val="10"/>
      <name val="Arial"/>
      <family val="2"/>
    </font>
    <font>
      <b/>
      <sz val="11"/>
      <color rgb="FF006100"/>
      <name val="Calibri"/>
      <family val="2"/>
      <scheme val="minor"/>
    </font>
    <font>
      <b/>
      <u val="singleAccounting"/>
      <sz val="10"/>
      <name val="Arial"/>
      <family val="2"/>
    </font>
    <font>
      <b/>
      <sz val="11"/>
      <color rgb="FF9C6500"/>
      <name val="Calibri"/>
      <family val="2"/>
      <scheme val="minor"/>
    </font>
    <font>
      <b/>
      <sz val="10"/>
      <color theme="8" tint="-0.499984740745262"/>
      <name val="Tahoma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</cellStyleXfs>
  <cellXfs count="630">
    <xf numFmtId="0" fontId="0" fillId="0" borderId="0" xfId="0"/>
    <xf numFmtId="0" fontId="0" fillId="0" borderId="10" xfId="0" applyBorder="1"/>
    <xf numFmtId="41" fontId="0" fillId="0" borderId="0" xfId="0" applyNumberFormat="1"/>
    <xf numFmtId="0" fontId="5" fillId="5" borderId="20" xfId="0" applyFont="1" applyFill="1" applyBorder="1"/>
    <xf numFmtId="0" fontId="5" fillId="5" borderId="13" xfId="0" applyFont="1" applyFill="1" applyBorder="1"/>
    <xf numFmtId="0" fontId="6" fillId="5" borderId="28" xfId="0" applyFont="1" applyFill="1" applyBorder="1"/>
    <xf numFmtId="0" fontId="5" fillId="5" borderId="4" xfId="0" applyFont="1" applyFill="1" applyBorder="1"/>
    <xf numFmtId="0" fontId="5" fillId="5" borderId="18" xfId="0" applyFont="1" applyFill="1" applyBorder="1"/>
    <xf numFmtId="0" fontId="6" fillId="5" borderId="5" xfId="0" applyFont="1" applyFill="1" applyBorder="1"/>
    <xf numFmtId="0" fontId="7" fillId="2" borderId="20" xfId="0" applyFont="1" applyFill="1" applyBorder="1"/>
    <xf numFmtId="0" fontId="7" fillId="2" borderId="13" xfId="0" applyFont="1" applyFill="1" applyBorder="1"/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18" xfId="0" applyFont="1" applyFill="1" applyBorder="1"/>
    <xf numFmtId="3" fontId="8" fillId="2" borderId="2" xfId="0" applyNumberFormat="1" applyFont="1" applyFill="1" applyBorder="1" applyAlignment="1">
      <alignment horizontal="center"/>
    </xf>
    <xf numFmtId="0" fontId="8" fillId="3" borderId="2" xfId="0" quotePrefix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8" borderId="15" xfId="0" applyFont="1" applyFill="1" applyBorder="1"/>
    <xf numFmtId="0" fontId="8" fillId="8" borderId="38" xfId="0" applyFont="1" applyFill="1" applyBorder="1"/>
    <xf numFmtId="3" fontId="8" fillId="8" borderId="0" xfId="0" applyNumberFormat="1" applyFont="1" applyFill="1" applyBorder="1"/>
    <xf numFmtId="0" fontId="8" fillId="8" borderId="0" xfId="0" applyFont="1" applyFill="1" applyBorder="1"/>
    <xf numFmtId="0" fontId="8" fillId="8" borderId="43" xfId="0" applyFont="1" applyFill="1" applyBorder="1"/>
    <xf numFmtId="0" fontId="9" fillId="2" borderId="4" xfId="0" quotePrefix="1" applyFont="1" applyFill="1" applyBorder="1" applyAlignment="1">
      <alignment horizontal="left"/>
    </xf>
    <xf numFmtId="0" fontId="9" fillId="2" borderId="5" xfId="0" applyFont="1" applyFill="1" applyBorder="1"/>
    <xf numFmtId="4" fontId="7" fillId="2" borderId="3" xfId="0" applyNumberFormat="1" applyFont="1" applyFill="1" applyBorder="1"/>
    <xf numFmtId="4" fontId="8" fillId="3" borderId="3" xfId="0" applyNumberFormat="1" applyFont="1" applyFill="1" applyBorder="1"/>
    <xf numFmtId="4" fontId="7" fillId="2" borderId="3" xfId="0" quotePrefix="1" applyNumberFormat="1" applyFont="1" applyFill="1" applyBorder="1" applyAlignment="1">
      <alignment horizontal="center"/>
    </xf>
    <xf numFmtId="4" fontId="8" fillId="2" borderId="42" xfId="0" applyNumberFormat="1" applyFont="1" applyFill="1" applyBorder="1"/>
    <xf numFmtId="0" fontId="9" fillId="2" borderId="4" xfId="0" applyFont="1" applyFill="1" applyBorder="1"/>
    <xf numFmtId="4" fontId="7" fillId="2" borderId="24" xfId="0" applyNumberFormat="1" applyFont="1" applyFill="1" applyBorder="1"/>
    <xf numFmtId="0" fontId="9" fillId="2" borderId="17" xfId="0" applyFont="1" applyFill="1" applyBorder="1"/>
    <xf numFmtId="0" fontId="9" fillId="2" borderId="0" xfId="0" applyFont="1" applyFill="1" applyBorder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0" fontId="7" fillId="2" borderId="0" xfId="0" applyFont="1" applyFill="1" applyBorder="1"/>
    <xf numFmtId="0" fontId="7" fillId="2" borderId="17" xfId="0" applyFont="1" applyFill="1" applyBorder="1"/>
    <xf numFmtId="0" fontId="8" fillId="2" borderId="0" xfId="0" applyFont="1" applyFill="1" applyBorder="1"/>
    <xf numFmtId="3" fontId="8" fillId="8" borderId="13" xfId="0" applyNumberFormat="1" applyFont="1" applyFill="1" applyBorder="1"/>
    <xf numFmtId="0" fontId="8" fillId="8" borderId="13" xfId="0" applyFont="1" applyFill="1" applyBorder="1"/>
    <xf numFmtId="3" fontId="8" fillId="8" borderId="50" xfId="0" applyNumberFormat="1" applyFont="1" applyFill="1" applyBorder="1"/>
    <xf numFmtId="0" fontId="9" fillId="2" borderId="21" xfId="0" quotePrefix="1" applyFont="1" applyFill="1" applyBorder="1" applyAlignment="1">
      <alignment horizontal="left"/>
    </xf>
    <xf numFmtId="0" fontId="9" fillId="2" borderId="39" xfId="0" applyFont="1" applyFill="1" applyBorder="1"/>
    <xf numFmtId="4" fontId="7" fillId="0" borderId="3" xfId="0" applyNumberFormat="1" applyFont="1" applyFill="1" applyBorder="1"/>
    <xf numFmtId="4" fontId="7" fillId="0" borderId="3" xfId="0" quotePrefix="1" applyNumberFormat="1" applyFont="1" applyFill="1" applyBorder="1" applyAlignment="1">
      <alignment horizontal="center"/>
    </xf>
    <xf numFmtId="4" fontId="7" fillId="2" borderId="42" xfId="0" applyNumberFormat="1" applyFont="1" applyFill="1" applyBorder="1"/>
    <xf numFmtId="0" fontId="9" fillId="2" borderId="15" xfId="0" applyFont="1" applyFill="1" applyBorder="1"/>
    <xf numFmtId="0" fontId="9" fillId="2" borderId="38" xfId="0" applyFont="1" applyFill="1" applyBorder="1"/>
    <xf numFmtId="4" fontId="7" fillId="0" borderId="24" xfId="0" applyNumberFormat="1" applyFont="1" applyFill="1" applyBorder="1"/>
    <xf numFmtId="3" fontId="7" fillId="0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3" fontId="8" fillId="2" borderId="10" xfId="0" applyNumberFormat="1" applyFont="1" applyFill="1" applyBorder="1"/>
    <xf numFmtId="0" fontId="8" fillId="8" borderId="17" xfId="0" applyFont="1" applyFill="1" applyBorder="1"/>
    <xf numFmtId="0" fontId="8" fillId="8" borderId="10" xfId="0" applyFont="1" applyFill="1" applyBorder="1"/>
    <xf numFmtId="0" fontId="8" fillId="8" borderId="4" xfId="0" applyFont="1" applyFill="1" applyBorder="1"/>
    <xf numFmtId="0" fontId="7" fillId="8" borderId="18" xfId="0" applyFont="1" applyFill="1" applyBorder="1"/>
    <xf numFmtId="0" fontId="7" fillId="8" borderId="47" xfId="0" applyFont="1" applyFill="1" applyBorder="1"/>
    <xf numFmtId="0" fontId="5" fillId="5" borderId="20" xfId="0" quotePrefix="1" applyFont="1" applyFill="1" applyBorder="1" applyAlignment="1">
      <alignment horizontal="left"/>
    </xf>
    <xf numFmtId="0" fontId="5" fillId="5" borderId="13" xfId="0" quotePrefix="1" applyFont="1" applyFill="1" applyBorder="1" applyAlignment="1">
      <alignment horizontal="left"/>
    </xf>
    <xf numFmtId="0" fontId="5" fillId="5" borderId="13" xfId="0" applyFont="1" applyFill="1" applyBorder="1" applyAlignment="1">
      <alignment horizontal="center"/>
    </xf>
    <xf numFmtId="0" fontId="10" fillId="5" borderId="13" xfId="0" applyFont="1" applyFill="1" applyBorder="1"/>
    <xf numFmtId="41" fontId="10" fillId="5" borderId="13" xfId="0" applyNumberFormat="1" applyFont="1" applyFill="1" applyBorder="1"/>
    <xf numFmtId="4" fontId="8" fillId="9" borderId="3" xfId="0" applyNumberFormat="1" applyFont="1" applyFill="1" applyBorder="1"/>
    <xf numFmtId="4" fontId="8" fillId="2" borderId="52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" xfId="0" quotePrefix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8" borderId="20" xfId="0" applyFont="1" applyFill="1" applyBorder="1"/>
    <xf numFmtId="9" fontId="8" fillId="8" borderId="28" xfId="0" applyNumberFormat="1" applyFont="1" applyFill="1" applyBorder="1"/>
    <xf numFmtId="0" fontId="12" fillId="0" borderId="3" xfId="2" applyFont="1" applyBorder="1"/>
    <xf numFmtId="0" fontId="12" fillId="0" borderId="42" xfId="2" applyFont="1" applyBorder="1"/>
    <xf numFmtId="0" fontId="2" fillId="0" borderId="3" xfId="2" applyFont="1" applyBorder="1" applyAlignment="1">
      <alignment horizontal="center"/>
    </xf>
    <xf numFmtId="0" fontId="2" fillId="0" borderId="42" xfId="2" applyFont="1" applyBorder="1" applyAlignment="1">
      <alignment horizontal="center" wrapText="1"/>
    </xf>
    <xf numFmtId="0" fontId="12" fillId="0" borderId="3" xfId="2" applyFont="1" applyBorder="1" applyAlignment="1">
      <alignment horizontal="right"/>
    </xf>
    <xf numFmtId="0" fontId="1" fillId="0" borderId="3" xfId="2" applyFont="1" applyBorder="1" applyAlignment="1">
      <alignment vertical="center" wrapText="1"/>
    </xf>
    <xf numFmtId="168" fontId="12" fillId="0" borderId="3" xfId="2" applyNumberFormat="1" applyFont="1" applyBorder="1"/>
    <xf numFmtId="0" fontId="1" fillId="0" borderId="3" xfId="2" applyBorder="1" applyAlignment="1">
      <alignment wrapText="1"/>
    </xf>
    <xf numFmtId="0" fontId="1" fillId="0" borderId="3" xfId="2" applyFont="1" applyBorder="1" applyAlignment="1">
      <alignment wrapText="1"/>
    </xf>
    <xf numFmtId="0" fontId="1" fillId="0" borderId="3" xfId="2" applyFont="1" applyBorder="1" applyAlignment="1">
      <alignment horizontal="right" wrapText="1"/>
    </xf>
    <xf numFmtId="0" fontId="1" fillId="0" borderId="42" xfId="2" applyFont="1" applyBorder="1" applyAlignment="1">
      <alignment wrapText="1"/>
    </xf>
    <xf numFmtId="169" fontId="1" fillId="0" borderId="3" xfId="2" applyNumberFormat="1" applyBorder="1" applyAlignment="1">
      <alignment wrapText="1"/>
    </xf>
    <xf numFmtId="169" fontId="1" fillId="0" borderId="3" xfId="2" applyNumberFormat="1" applyFont="1" applyBorder="1" applyAlignment="1">
      <alignment wrapText="1"/>
    </xf>
    <xf numFmtId="0" fontId="11" fillId="0" borderId="42" xfId="0" applyFont="1" applyBorder="1" applyAlignment="1">
      <alignment horizontal="right"/>
    </xf>
    <xf numFmtId="168" fontId="11" fillId="0" borderId="25" xfId="0" applyNumberFormat="1" applyFont="1" applyBorder="1"/>
    <xf numFmtId="0" fontId="2" fillId="0" borderId="3" xfId="2" applyFont="1" applyBorder="1" applyAlignment="1">
      <alignment horizontal="center" wrapText="1"/>
    </xf>
    <xf numFmtId="168" fontId="13" fillId="0" borderId="0" xfId="0" applyNumberFormat="1" applyFont="1"/>
    <xf numFmtId="0" fontId="13" fillId="0" borderId="0" xfId="0" applyFont="1" applyAlignment="1">
      <alignment horizontal="right"/>
    </xf>
    <xf numFmtId="0" fontId="5" fillId="5" borderId="22" xfId="0" applyFont="1" applyFill="1" applyBorder="1" applyAlignment="1">
      <alignment horizontal="center"/>
    </xf>
    <xf numFmtId="0" fontId="0" fillId="0" borderId="18" xfId="0" applyBorder="1"/>
    <xf numFmtId="0" fontId="0" fillId="0" borderId="47" xfId="0" applyBorder="1"/>
    <xf numFmtId="41" fontId="0" fillId="0" borderId="18" xfId="0" applyNumberFormat="1" applyBorder="1"/>
    <xf numFmtId="0" fontId="15" fillId="7" borderId="19" xfId="0" quotePrefix="1" applyFont="1" applyFill="1" applyBorder="1" applyAlignment="1">
      <alignment horizontal="center"/>
    </xf>
    <xf numFmtId="0" fontId="15" fillId="7" borderId="36" xfId="0" quotePrefix="1" applyFont="1" applyFill="1" applyBorder="1" applyAlignment="1">
      <alignment horizontal="left"/>
    </xf>
    <xf numFmtId="0" fontId="15" fillId="7" borderId="37" xfId="0" quotePrefix="1" applyFont="1" applyFill="1" applyBorder="1" applyAlignment="1">
      <alignment horizontal="left"/>
    </xf>
    <xf numFmtId="0" fontId="15" fillId="7" borderId="14" xfId="0" quotePrefix="1" applyFont="1" applyFill="1" applyBorder="1" applyAlignment="1">
      <alignment horizontal="center"/>
    </xf>
    <xf numFmtId="0" fontId="15" fillId="7" borderId="60" xfId="0" applyFont="1" applyFill="1" applyBorder="1" applyAlignment="1">
      <alignment horizontal="center"/>
    </xf>
    <xf numFmtId="0" fontId="15" fillId="7" borderId="37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/>
    </xf>
    <xf numFmtId="41" fontId="15" fillId="2" borderId="14" xfId="0" applyNumberFormat="1" applyFont="1" applyFill="1" applyBorder="1"/>
    <xf numFmtId="0" fontId="16" fillId="2" borderId="1" xfId="0" applyFont="1" applyFill="1" applyBorder="1"/>
    <xf numFmtId="0" fontId="15" fillId="8" borderId="60" xfId="0" quotePrefix="1" applyFont="1" applyFill="1" applyBorder="1" applyAlignment="1">
      <alignment horizontal="left"/>
    </xf>
    <xf numFmtId="0" fontId="15" fillId="8" borderId="18" xfId="0" quotePrefix="1" applyFont="1" applyFill="1" applyBorder="1" applyAlignment="1">
      <alignment horizontal="left"/>
    </xf>
    <xf numFmtId="0" fontId="15" fillId="2" borderId="3" xfId="0" applyFont="1" applyFill="1" applyBorder="1"/>
    <xf numFmtId="0" fontId="16" fillId="2" borderId="3" xfId="0" applyFont="1" applyFill="1" applyBorder="1"/>
    <xf numFmtId="0" fontId="16" fillId="2" borderId="32" xfId="0" applyFont="1" applyFill="1" applyBorder="1"/>
    <xf numFmtId="0" fontId="16" fillId="2" borderId="26" xfId="0" applyFont="1" applyFill="1" applyBorder="1"/>
    <xf numFmtId="41" fontId="16" fillId="2" borderId="22" xfId="0" applyNumberFormat="1" applyFont="1" applyFill="1" applyBorder="1"/>
    <xf numFmtId="0" fontId="16" fillId="2" borderId="63" xfId="0" quotePrefix="1" applyFont="1" applyFill="1" applyBorder="1" applyAlignment="1">
      <alignment horizontal="left"/>
    </xf>
    <xf numFmtId="0" fontId="16" fillId="2" borderId="16" xfId="0" quotePrefix="1" applyFont="1" applyFill="1" applyBorder="1" applyAlignment="1">
      <alignment horizontal="left"/>
    </xf>
    <xf numFmtId="4" fontId="15" fillId="2" borderId="3" xfId="0" applyNumberFormat="1" applyFont="1" applyFill="1" applyBorder="1"/>
    <xf numFmtId="3" fontId="16" fillId="2" borderId="3" xfId="0" applyNumberFormat="1" applyFont="1" applyFill="1" applyBorder="1"/>
    <xf numFmtId="167" fontId="16" fillId="2" borderId="32" xfId="0" applyNumberFormat="1" applyFont="1" applyFill="1" applyBorder="1"/>
    <xf numFmtId="4" fontId="16" fillId="2" borderId="11" xfId="0" applyNumberFormat="1" applyFont="1" applyFill="1" applyBorder="1"/>
    <xf numFmtId="41" fontId="16" fillId="2" borderId="0" xfId="0" applyNumberFormat="1" applyFont="1" applyFill="1" applyBorder="1"/>
    <xf numFmtId="0" fontId="16" fillId="2" borderId="65" xfId="0" applyFont="1" applyFill="1" applyBorder="1"/>
    <xf numFmtId="0" fontId="16" fillId="2" borderId="25" xfId="0" applyFont="1" applyFill="1" applyBorder="1"/>
    <xf numFmtId="0" fontId="16" fillId="2" borderId="69" xfId="0" applyFont="1" applyFill="1" applyBorder="1"/>
    <xf numFmtId="0" fontId="16" fillId="2" borderId="0" xfId="0" applyFont="1" applyFill="1" applyBorder="1"/>
    <xf numFmtId="170" fontId="16" fillId="2" borderId="32" xfId="0" applyNumberFormat="1" applyFont="1" applyFill="1" applyBorder="1"/>
    <xf numFmtId="0" fontId="15" fillId="8" borderId="45" xfId="0" quotePrefix="1" applyFont="1" applyFill="1" applyBorder="1" applyAlignment="1">
      <alignment horizontal="left"/>
    </xf>
    <xf numFmtId="3" fontId="16" fillId="2" borderId="32" xfId="0" applyNumberFormat="1" applyFont="1" applyFill="1" applyBorder="1"/>
    <xf numFmtId="170" fontId="16" fillId="2" borderId="32" xfId="3" applyNumberFormat="1" applyFont="1" applyFill="1" applyBorder="1"/>
    <xf numFmtId="4" fontId="16" fillId="2" borderId="44" xfId="0" applyNumberFormat="1" applyFont="1" applyFill="1" applyBorder="1"/>
    <xf numFmtId="4" fontId="16" fillId="2" borderId="43" xfId="0" applyNumberFormat="1" applyFont="1" applyFill="1" applyBorder="1"/>
    <xf numFmtId="4" fontId="16" fillId="2" borderId="12" xfId="0" applyNumberFormat="1" applyFont="1" applyFill="1" applyBorder="1"/>
    <xf numFmtId="4" fontId="16" fillId="2" borderId="8" xfId="0" applyNumberFormat="1" applyFont="1" applyFill="1" applyBorder="1"/>
    <xf numFmtId="0" fontId="17" fillId="2" borderId="56" xfId="0" applyFont="1" applyFill="1" applyBorder="1"/>
    <xf numFmtId="0" fontId="15" fillId="2" borderId="0" xfId="0" applyFont="1" applyFill="1" applyBorder="1"/>
    <xf numFmtId="0" fontId="16" fillId="2" borderId="10" xfId="0" applyFont="1" applyFill="1" applyBorder="1"/>
    <xf numFmtId="41" fontId="16" fillId="2" borderId="36" xfId="0" applyNumberFormat="1" applyFont="1" applyFill="1" applyBorder="1"/>
    <xf numFmtId="0" fontId="15" fillId="7" borderId="37" xfId="0" quotePrefix="1" applyFont="1" applyFill="1" applyBorder="1" applyAlignment="1">
      <alignment horizontal="center"/>
    </xf>
    <xf numFmtId="4" fontId="16" fillId="0" borderId="42" xfId="0" quotePrefix="1" applyNumberFormat="1" applyFont="1" applyFill="1" applyBorder="1" applyAlignment="1">
      <alignment horizontal="right"/>
    </xf>
    <xf numFmtId="3" fontId="18" fillId="2" borderId="3" xfId="0" applyNumberFormat="1" applyFont="1" applyFill="1" applyBorder="1" applyAlignment="1">
      <alignment horizontal="center"/>
    </xf>
    <xf numFmtId="3" fontId="18" fillId="2" borderId="25" xfId="0" applyNumberFormat="1" applyFont="1" applyFill="1" applyBorder="1" applyAlignment="1">
      <alignment horizontal="center"/>
    </xf>
    <xf numFmtId="4" fontId="18" fillId="2" borderId="39" xfId="0" quotePrefix="1" applyNumberFormat="1" applyFont="1" applyFill="1" applyBorder="1" applyAlignment="1">
      <alignment horizontal="right"/>
    </xf>
    <xf numFmtId="0" fontId="16" fillId="0" borderId="15" xfId="0" quotePrefix="1" applyFont="1" applyFill="1" applyBorder="1" applyAlignment="1">
      <alignment horizontal="left"/>
    </xf>
    <xf numFmtId="0" fontId="19" fillId="2" borderId="16" xfId="0" applyFont="1" applyFill="1" applyBorder="1" applyAlignment="1">
      <alignment horizontal="left"/>
    </xf>
    <xf numFmtId="4" fontId="16" fillId="2" borderId="42" xfId="0" applyNumberFormat="1" applyFont="1" applyFill="1" applyBorder="1" applyAlignment="1">
      <alignment horizontal="right"/>
    </xf>
    <xf numFmtId="0" fontId="16" fillId="2" borderId="15" xfId="0" quotePrefix="1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3" xfId="0" quotePrefix="1" applyFont="1" applyFill="1" applyBorder="1" applyAlignment="1">
      <alignment horizontal="left"/>
    </xf>
    <xf numFmtId="4" fontId="16" fillId="2" borderId="42" xfId="0" applyNumberFormat="1" applyFont="1" applyFill="1" applyBorder="1"/>
    <xf numFmtId="0" fontId="16" fillId="4" borderId="15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41" fontId="16" fillId="2" borderId="0" xfId="0" quotePrefix="1" applyNumberFormat="1" applyFont="1" applyFill="1" applyBorder="1" applyAlignment="1">
      <alignment horizontal="left"/>
    </xf>
    <xf numFmtId="0" fontId="16" fillId="4" borderId="15" xfId="0" applyFont="1" applyFill="1" applyBorder="1"/>
    <xf numFmtId="0" fontId="16" fillId="2" borderId="9" xfId="0" applyFont="1" applyFill="1" applyBorder="1"/>
    <xf numFmtId="0" fontId="16" fillId="4" borderId="15" xfId="0" quotePrefix="1" applyFont="1" applyFill="1" applyBorder="1" applyAlignment="1">
      <alignment horizontal="left"/>
    </xf>
    <xf numFmtId="3" fontId="18" fillId="2" borderId="8" xfId="0" applyNumberFormat="1" applyFont="1" applyFill="1" applyBorder="1" applyAlignment="1">
      <alignment horizontal="center"/>
    </xf>
    <xf numFmtId="3" fontId="18" fillId="2" borderId="10" xfId="0" applyNumberFormat="1" applyFont="1" applyFill="1" applyBorder="1" applyAlignment="1">
      <alignment horizontal="center"/>
    </xf>
    <xf numFmtId="0" fontId="18" fillId="2" borderId="15" xfId="0" applyFont="1" applyFill="1" applyBorder="1"/>
    <xf numFmtId="0" fontId="20" fillId="2" borderId="9" xfId="0" applyFont="1" applyFill="1" applyBorder="1"/>
    <xf numFmtId="0" fontId="18" fillId="4" borderId="15" xfId="0" applyFont="1" applyFill="1" applyBorder="1"/>
    <xf numFmtId="0" fontId="16" fillId="4" borderId="17" xfId="0" applyFont="1" applyFill="1" applyBorder="1"/>
    <xf numFmtId="0" fontId="16" fillId="2" borderId="33" xfId="0" applyFont="1" applyFill="1" applyBorder="1"/>
    <xf numFmtId="3" fontId="16" fillId="2" borderId="24" xfId="0" applyNumberFormat="1" applyFont="1" applyFill="1" applyBorder="1" applyAlignment="1">
      <alignment horizontal="center"/>
    </xf>
    <xf numFmtId="3" fontId="16" fillId="2" borderId="30" xfId="0" applyNumberFormat="1" applyFont="1" applyFill="1" applyBorder="1" applyAlignment="1">
      <alignment horizontal="center"/>
    </xf>
    <xf numFmtId="4" fontId="16" fillId="2" borderId="49" xfId="0" quotePrefix="1" applyNumberFormat="1" applyFont="1" applyFill="1" applyBorder="1" applyAlignment="1">
      <alignment horizontal="right"/>
    </xf>
    <xf numFmtId="4" fontId="16" fillId="2" borderId="40" xfId="0" applyNumberFormat="1" applyFont="1" applyFill="1" applyBorder="1"/>
    <xf numFmtId="0" fontId="15" fillId="7" borderId="1" xfId="0" applyFont="1" applyFill="1" applyBorder="1"/>
    <xf numFmtId="0" fontId="15" fillId="7" borderId="28" xfId="0" quotePrefix="1" applyFont="1" applyFill="1" applyBorder="1" applyAlignment="1">
      <alignment horizontal="center"/>
    </xf>
    <xf numFmtId="0" fontId="15" fillId="7" borderId="1" xfId="0" quotePrefix="1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41" fontId="15" fillId="2" borderId="0" xfId="0" applyNumberFormat="1" applyFont="1" applyFill="1" applyBorder="1" applyAlignment="1">
      <alignment horizontal="center"/>
    </xf>
    <xf numFmtId="0" fontId="15" fillId="7" borderId="2" xfId="0" applyFont="1" applyFill="1" applyBorder="1"/>
    <xf numFmtId="0" fontId="15" fillId="7" borderId="5" xfId="0" quotePrefix="1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left"/>
    </xf>
    <xf numFmtId="4" fontId="16" fillId="0" borderId="16" xfId="0" applyNumberFormat="1" applyFont="1" applyFill="1" applyBorder="1" applyAlignment="1"/>
    <xf numFmtId="1" fontId="16" fillId="2" borderId="9" xfId="0" applyNumberFormat="1" applyFont="1" applyFill="1" applyBorder="1"/>
    <xf numFmtId="4" fontId="16" fillId="2" borderId="3" xfId="0" applyNumberFormat="1" applyFont="1" applyFill="1" applyBorder="1" applyAlignment="1">
      <alignment horizontal="right"/>
    </xf>
    <xf numFmtId="0" fontId="21" fillId="2" borderId="3" xfId="0" applyFont="1" applyFill="1" applyBorder="1" applyAlignment="1">
      <alignment horizontal="left"/>
    </xf>
    <xf numFmtId="4" fontId="16" fillId="2" borderId="0" xfId="0" quotePrefix="1" applyNumberFormat="1" applyFont="1" applyFill="1" applyBorder="1" applyAlignment="1"/>
    <xf numFmtId="1" fontId="16" fillId="2" borderId="7" xfId="0" applyNumberFormat="1" applyFont="1" applyFill="1" applyBorder="1"/>
    <xf numFmtId="3" fontId="16" fillId="2" borderId="16" xfId="0" applyNumberFormat="1" applyFont="1" applyFill="1" applyBorder="1"/>
    <xf numFmtId="0" fontId="18" fillId="2" borderId="3" xfId="0" applyFont="1" applyFill="1" applyBorder="1" applyAlignment="1">
      <alignment horizontal="left"/>
    </xf>
    <xf numFmtId="4" fontId="16" fillId="2" borderId="16" xfId="0" quotePrefix="1" applyNumberFormat="1" applyFont="1" applyFill="1" applyBorder="1" applyAlignment="1"/>
    <xf numFmtId="3" fontId="16" fillId="2" borderId="9" xfId="0" applyNumberFormat="1" applyFont="1" applyFill="1" applyBorder="1"/>
    <xf numFmtId="0" fontId="16" fillId="2" borderId="3" xfId="0" applyFont="1" applyFill="1" applyBorder="1" applyAlignment="1">
      <alignment horizontal="left"/>
    </xf>
    <xf numFmtId="1" fontId="16" fillId="2" borderId="3" xfId="0" applyNumberFormat="1" applyFont="1" applyFill="1" applyBorder="1"/>
    <xf numFmtId="0" fontId="16" fillId="2" borderId="68" xfId="0" applyFont="1" applyFill="1" applyBorder="1" applyAlignment="1">
      <alignment horizontal="left"/>
    </xf>
    <xf numFmtId="3" fontId="16" fillId="2" borderId="58" xfId="0" quotePrefix="1" applyNumberFormat="1" applyFont="1" applyFill="1" applyBorder="1" applyAlignment="1"/>
    <xf numFmtId="41" fontId="16" fillId="2" borderId="45" xfId="0" applyNumberFormat="1" applyFont="1" applyFill="1" applyBorder="1"/>
    <xf numFmtId="0" fontId="16" fillId="2" borderId="0" xfId="0" applyFont="1" applyFill="1" applyBorder="1" applyAlignment="1">
      <alignment horizontal="left"/>
    </xf>
    <xf numFmtId="3" fontId="16" fillId="2" borderId="43" xfId="0" quotePrefix="1" applyNumberFormat="1" applyFont="1" applyFill="1" applyBorder="1" applyAlignment="1"/>
    <xf numFmtId="1" fontId="16" fillId="2" borderId="0" xfId="0" applyNumberFormat="1" applyFont="1" applyFill="1" applyBorder="1"/>
    <xf numFmtId="4" fontId="16" fillId="2" borderId="23" xfId="0" applyNumberFormat="1" applyFont="1" applyFill="1" applyBorder="1"/>
    <xf numFmtId="0" fontId="15" fillId="7" borderId="17" xfId="0" quotePrefix="1" applyFont="1" applyFill="1" applyBorder="1" applyAlignment="1">
      <alignment horizontal="left"/>
    </xf>
    <xf numFmtId="0" fontId="15" fillId="7" borderId="3" xfId="0" quotePrefix="1" applyFont="1" applyFill="1" applyBorder="1" applyAlignment="1">
      <alignment horizontal="left"/>
    </xf>
    <xf numFmtId="0" fontId="15" fillId="7" borderId="0" xfId="0" applyFont="1" applyFill="1" applyBorder="1" applyAlignment="1">
      <alignment horizontal="left"/>
    </xf>
    <xf numFmtId="0" fontId="15" fillId="7" borderId="9" xfId="0" quotePrefix="1" applyFont="1" applyFill="1" applyBorder="1" applyAlignment="1">
      <alignment horizontal="center"/>
    </xf>
    <xf numFmtId="3" fontId="15" fillId="7" borderId="9" xfId="0" quotePrefix="1" applyNumberFormat="1" applyFont="1" applyFill="1" applyBorder="1" applyAlignment="1">
      <alignment horizontal="center"/>
    </xf>
    <xf numFmtId="0" fontId="16" fillId="0" borderId="3" xfId="0" applyFont="1" applyFill="1" applyBorder="1"/>
    <xf numFmtId="4" fontId="16" fillId="0" borderId="3" xfId="0" quotePrefix="1" applyNumberFormat="1" applyFont="1" applyFill="1" applyBorder="1" applyAlignment="1">
      <alignment horizontal="right"/>
    </xf>
    <xf numFmtId="3" fontId="16" fillId="2" borderId="25" xfId="0" quotePrefix="1" applyNumberFormat="1" applyFont="1" applyFill="1" applyBorder="1" applyAlignment="1">
      <alignment horizontal="center"/>
    </xf>
    <xf numFmtId="4" fontId="16" fillId="2" borderId="3" xfId="0" applyNumberFormat="1" applyFont="1" applyFill="1" applyBorder="1"/>
    <xf numFmtId="4" fontId="16" fillId="0" borderId="25" xfId="0" applyNumberFormat="1" applyFont="1" applyFill="1" applyBorder="1"/>
    <xf numFmtId="3" fontId="16" fillId="2" borderId="25" xfId="0" applyNumberFormat="1" applyFont="1" applyFill="1" applyBorder="1" applyAlignment="1">
      <alignment horizontal="center"/>
    </xf>
    <xf numFmtId="0" fontId="16" fillId="2" borderId="15" xfId="0" applyFont="1" applyFill="1" applyBorder="1"/>
    <xf numFmtId="0" fontId="16" fillId="2" borderId="16" xfId="0" applyFont="1" applyFill="1" applyBorder="1"/>
    <xf numFmtId="4" fontId="16" fillId="0" borderId="3" xfId="0" applyNumberFormat="1" applyFont="1" applyFill="1" applyBorder="1"/>
    <xf numFmtId="0" fontId="16" fillId="2" borderId="24" xfId="0" applyFont="1" applyFill="1" applyBorder="1"/>
    <xf numFmtId="4" fontId="16" fillId="0" borderId="24" xfId="0" applyNumberFormat="1" applyFont="1" applyFill="1" applyBorder="1"/>
    <xf numFmtId="3" fontId="16" fillId="2" borderId="67" xfId="0" applyNumberFormat="1" applyFont="1" applyFill="1" applyBorder="1" applyAlignment="1">
      <alignment horizontal="center"/>
    </xf>
    <xf numFmtId="41" fontId="23" fillId="0" borderId="0" xfId="0" applyNumberFormat="1" applyFont="1"/>
    <xf numFmtId="4" fontId="16" fillId="0" borderId="40" xfId="0" applyNumberFormat="1" applyFont="1" applyFill="1" applyBorder="1"/>
    <xf numFmtId="0" fontId="16" fillId="2" borderId="8" xfId="0" applyFont="1" applyFill="1" applyBorder="1"/>
    <xf numFmtId="4" fontId="16" fillId="0" borderId="8" xfId="0" applyNumberFormat="1" applyFont="1" applyFill="1" applyBorder="1"/>
    <xf numFmtId="3" fontId="16" fillId="2" borderId="0" xfId="0" applyNumberFormat="1" applyFont="1" applyFill="1" applyBorder="1" applyAlignment="1">
      <alignment horizontal="center"/>
    </xf>
    <xf numFmtId="4" fontId="16" fillId="2" borderId="16" xfId="0" applyNumberFormat="1" applyFont="1" applyFill="1" applyBorder="1"/>
    <xf numFmtId="4" fontId="16" fillId="0" borderId="36" xfId="0" applyNumberFormat="1" applyFont="1" applyFill="1" applyBorder="1"/>
    <xf numFmtId="4" fontId="16" fillId="0" borderId="23" xfId="0" applyNumberFormat="1" applyFont="1" applyFill="1" applyBorder="1"/>
    <xf numFmtId="0" fontId="15" fillId="7" borderId="23" xfId="0" applyFont="1" applyFill="1" applyBorder="1"/>
    <xf numFmtId="4" fontId="15" fillId="7" borderId="23" xfId="0" applyNumberFormat="1" applyFont="1" applyFill="1" applyBorder="1"/>
    <xf numFmtId="4" fontId="15" fillId="7" borderId="51" xfId="0" applyNumberFormat="1" applyFont="1" applyFill="1" applyBorder="1"/>
    <xf numFmtId="4" fontId="15" fillId="7" borderId="35" xfId="0" applyNumberFormat="1" applyFont="1" applyFill="1" applyBorder="1"/>
    <xf numFmtId="4" fontId="16" fillId="0" borderId="0" xfId="0" applyNumberFormat="1" applyFont="1" applyFill="1" applyBorder="1"/>
    <xf numFmtId="0" fontId="16" fillId="6" borderId="9" xfId="0" applyFont="1" applyFill="1" applyBorder="1"/>
    <xf numFmtId="4" fontId="16" fillId="6" borderId="9" xfId="0" applyNumberFormat="1" applyFont="1" applyFill="1" applyBorder="1"/>
    <xf numFmtId="4" fontId="16" fillId="6" borderId="16" xfId="0" applyNumberFormat="1" applyFont="1" applyFill="1" applyBorder="1"/>
    <xf numFmtId="4" fontId="16" fillId="6" borderId="27" xfId="0" applyNumberFormat="1" applyFont="1" applyFill="1" applyBorder="1"/>
    <xf numFmtId="0" fontId="16" fillId="6" borderId="3" xfId="0" applyFont="1" applyFill="1" applyBorder="1"/>
    <xf numFmtId="4" fontId="16" fillId="6" borderId="3" xfId="0" applyNumberFormat="1" applyFont="1" applyFill="1" applyBorder="1"/>
    <xf numFmtId="4" fontId="16" fillId="6" borderId="20" xfId="0" applyNumberFormat="1" applyFont="1" applyFill="1" applyBorder="1"/>
    <xf numFmtId="4" fontId="16" fillId="6" borderId="54" xfId="0" applyNumberFormat="1" applyFont="1" applyFill="1" applyBorder="1"/>
    <xf numFmtId="0" fontId="16" fillId="2" borderId="55" xfId="0" applyFont="1" applyFill="1" applyBorder="1"/>
    <xf numFmtId="0" fontId="16" fillId="0" borderId="55" xfId="0" applyFont="1" applyBorder="1"/>
    <xf numFmtId="0" fontId="16" fillId="0" borderId="30" xfId="0" applyFont="1" applyBorder="1"/>
    <xf numFmtId="0" fontId="23" fillId="0" borderId="0" xfId="0" applyFont="1" applyBorder="1"/>
    <xf numFmtId="0" fontId="23" fillId="0" borderId="10" xfId="0" applyFont="1" applyBorder="1"/>
    <xf numFmtId="41" fontId="23" fillId="0" borderId="0" xfId="0" applyNumberFormat="1" applyFont="1" applyBorder="1"/>
    <xf numFmtId="0" fontId="24" fillId="5" borderId="20" xfId="0" quotePrefix="1" applyFont="1" applyFill="1" applyBorder="1" applyAlignment="1">
      <alignment horizontal="left"/>
    </xf>
    <xf numFmtId="0" fontId="24" fillId="5" borderId="13" xfId="0" quotePrefix="1" applyFont="1" applyFill="1" applyBorder="1" applyAlignment="1">
      <alignment horizontal="left"/>
    </xf>
    <xf numFmtId="0" fontId="24" fillId="5" borderId="13" xfId="0" applyFont="1" applyFill="1" applyBorder="1"/>
    <xf numFmtId="0" fontId="24" fillId="5" borderId="13" xfId="0" applyFont="1" applyFill="1" applyBorder="1" applyAlignment="1">
      <alignment horizontal="center"/>
    </xf>
    <xf numFmtId="0" fontId="25" fillId="5" borderId="13" xfId="0" applyFont="1" applyFill="1" applyBorder="1"/>
    <xf numFmtId="0" fontId="25" fillId="5" borderId="28" xfId="0" applyFont="1" applyFill="1" applyBorder="1"/>
    <xf numFmtId="0" fontId="24" fillId="5" borderId="18" xfId="0" applyFont="1" applyFill="1" applyBorder="1"/>
    <xf numFmtId="0" fontId="24" fillId="5" borderId="18" xfId="0" applyFont="1" applyFill="1" applyBorder="1" applyAlignment="1">
      <alignment horizontal="center"/>
    </xf>
    <xf numFmtId="0" fontId="25" fillId="5" borderId="18" xfId="0" applyFont="1" applyFill="1" applyBorder="1"/>
    <xf numFmtId="0" fontId="25" fillId="5" borderId="5" xfId="0" applyFont="1" applyFill="1" applyBorder="1"/>
    <xf numFmtId="0" fontId="15" fillId="7" borderId="2" xfId="0" quotePrefix="1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8" borderId="36" xfId="0" quotePrefix="1" applyFont="1" applyFill="1" applyBorder="1" applyAlignment="1">
      <alignment horizontal="left"/>
    </xf>
    <xf numFmtId="0" fontId="16" fillId="0" borderId="0" xfId="0" applyFont="1"/>
    <xf numFmtId="0" fontId="16" fillId="2" borderId="42" xfId="0" applyFont="1" applyFill="1" applyBorder="1"/>
    <xf numFmtId="167" fontId="16" fillId="2" borderId="3" xfId="0" applyNumberFormat="1" applyFont="1" applyFill="1" applyBorder="1"/>
    <xf numFmtId="0" fontId="16" fillId="2" borderId="21" xfId="0" applyFont="1" applyFill="1" applyBorder="1"/>
    <xf numFmtId="0" fontId="16" fillId="2" borderId="17" xfId="0" applyFont="1" applyFill="1" applyBorder="1"/>
    <xf numFmtId="3" fontId="16" fillId="2" borderId="42" xfId="0" applyNumberFormat="1" applyFont="1" applyFill="1" applyBorder="1"/>
    <xf numFmtId="3" fontId="16" fillId="2" borderId="43" xfId="0" applyNumberFormat="1" applyFont="1" applyFill="1" applyBorder="1"/>
    <xf numFmtId="0" fontId="17" fillId="2" borderId="20" xfId="0" applyFont="1" applyFill="1" applyBorder="1"/>
    <xf numFmtId="0" fontId="15" fillId="2" borderId="13" xfId="0" applyFont="1" applyFill="1" applyBorder="1"/>
    <xf numFmtId="4" fontId="16" fillId="2" borderId="56" xfId="0" applyNumberFormat="1" applyFont="1" applyFill="1" applyBorder="1"/>
    <xf numFmtId="4" fontId="16" fillId="2" borderId="57" xfId="1" applyNumberFormat="1" applyFont="1" applyFill="1" applyBorder="1"/>
    <xf numFmtId="4" fontId="16" fillId="2" borderId="10" xfId="0" applyNumberFormat="1" applyFont="1" applyFill="1" applyBorder="1"/>
    <xf numFmtId="4" fontId="16" fillId="2" borderId="3" xfId="0" quotePrefix="1" applyNumberFormat="1" applyFont="1" applyFill="1" applyBorder="1" applyAlignment="1">
      <alignment horizontal="right"/>
    </xf>
    <xf numFmtId="3" fontId="18" fillId="2" borderId="3" xfId="0" applyNumberFormat="1" applyFont="1" applyFill="1" applyBorder="1" applyAlignment="1">
      <alignment horizontal="right"/>
    </xf>
    <xf numFmtId="3" fontId="18" fillId="2" borderId="42" xfId="0" applyNumberFormat="1" applyFont="1" applyFill="1" applyBorder="1" applyAlignment="1">
      <alignment horizontal="right"/>
    </xf>
    <xf numFmtId="4" fontId="18" fillId="2" borderId="41" xfId="0" quotePrefix="1" applyNumberFormat="1" applyFont="1" applyFill="1" applyBorder="1" applyAlignment="1">
      <alignment horizontal="right"/>
    </xf>
    <xf numFmtId="0" fontId="18" fillId="2" borderId="15" xfId="0" applyFont="1" applyFill="1" applyBorder="1" applyAlignment="1">
      <alignment horizontal="left"/>
    </xf>
    <xf numFmtId="0" fontId="20" fillId="2" borderId="16" xfId="0" quotePrefix="1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6" fillId="2" borderId="16" xfId="0" applyFont="1" applyFill="1" applyBorder="1" applyAlignment="1">
      <alignment horizontal="left"/>
    </xf>
    <xf numFmtId="4" fontId="16" fillId="2" borderId="10" xfId="0" quotePrefix="1" applyNumberFormat="1" applyFont="1" applyFill="1" applyBorder="1" applyAlignment="1">
      <alignment horizontal="left"/>
    </xf>
    <xf numFmtId="0" fontId="20" fillId="2" borderId="16" xfId="0" applyFont="1" applyFill="1" applyBorder="1"/>
    <xf numFmtId="4" fontId="25" fillId="2" borderId="3" xfId="0" applyNumberFormat="1" applyFont="1" applyFill="1" applyBorder="1"/>
    <xf numFmtId="3" fontId="16" fillId="2" borderId="24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" fontId="16" fillId="2" borderId="59" xfId="0" quotePrefix="1" applyNumberFormat="1" applyFont="1" applyFill="1" applyBorder="1" applyAlignment="1">
      <alignment horizontal="right"/>
    </xf>
    <xf numFmtId="4" fontId="16" fillId="2" borderId="60" xfId="0" applyNumberFormat="1" applyFont="1" applyFill="1" applyBorder="1"/>
    <xf numFmtId="4" fontId="16" fillId="2" borderId="57" xfId="0" applyNumberFormat="1" applyFont="1" applyFill="1" applyBorder="1"/>
    <xf numFmtId="0" fontId="15" fillId="7" borderId="20" xfId="0" applyFont="1" applyFill="1" applyBorder="1"/>
    <xf numFmtId="4" fontId="15" fillId="2" borderId="10" xfId="0" applyNumberFormat="1" applyFont="1" applyFill="1" applyBorder="1" applyAlignment="1">
      <alignment horizontal="center"/>
    </xf>
    <xf numFmtId="0" fontId="15" fillId="7" borderId="17" xfId="0" applyFont="1" applyFill="1" applyBorder="1"/>
    <xf numFmtId="0" fontId="16" fillId="2" borderId="21" xfId="0" applyFont="1" applyFill="1" applyBorder="1" applyAlignment="1">
      <alignment horizontal="left"/>
    </xf>
    <xf numFmtId="4" fontId="16" fillId="2" borderId="46" xfId="0" applyNumberFormat="1" applyFont="1" applyFill="1" applyBorder="1" applyAlignment="1"/>
    <xf numFmtId="1" fontId="16" fillId="2" borderId="26" xfId="0" applyNumberFormat="1" applyFont="1" applyFill="1" applyBorder="1"/>
    <xf numFmtId="4" fontId="16" fillId="2" borderId="35" xfId="0" applyNumberFormat="1" applyFont="1" applyFill="1" applyBorder="1" applyAlignment="1"/>
    <xf numFmtId="4" fontId="16" fillId="2" borderId="27" xfId="0" applyNumberFormat="1" applyFont="1" applyFill="1" applyBorder="1" applyAlignment="1"/>
    <xf numFmtId="0" fontId="16" fillId="2" borderId="61" xfId="0" applyFont="1" applyFill="1" applyBorder="1" applyAlignment="1">
      <alignment horizontal="left"/>
    </xf>
    <xf numFmtId="4" fontId="16" fillId="2" borderId="61" xfId="0" applyNumberFormat="1" applyFont="1" applyFill="1" applyBorder="1" applyAlignment="1"/>
    <xf numFmtId="1" fontId="16" fillId="2" borderId="62" xfId="0" applyNumberFormat="1" applyFont="1" applyFill="1" applyBorder="1"/>
    <xf numFmtId="4" fontId="16" fillId="2" borderId="49" xfId="0" applyNumberFormat="1" applyFont="1" applyFill="1" applyBorder="1"/>
    <xf numFmtId="4" fontId="16" fillId="2" borderId="62" xfId="0" applyNumberFormat="1" applyFont="1" applyFill="1" applyBorder="1"/>
    <xf numFmtId="4" fontId="16" fillId="2" borderId="15" xfId="0" applyNumberFormat="1" applyFont="1" applyFill="1" applyBorder="1" applyAlignment="1"/>
    <xf numFmtId="1" fontId="16" fillId="2" borderId="27" xfId="0" applyNumberFormat="1" applyFont="1" applyFill="1" applyBorder="1"/>
    <xf numFmtId="4" fontId="16" fillId="2" borderId="38" xfId="0" applyNumberFormat="1" applyFont="1" applyFill="1" applyBorder="1"/>
    <xf numFmtId="4" fontId="16" fillId="2" borderId="27" xfId="0" applyNumberFormat="1" applyFont="1" applyFill="1" applyBorder="1"/>
    <xf numFmtId="3" fontId="16" fillId="2" borderId="17" xfId="0" applyNumberFormat="1" applyFont="1" applyFill="1" applyBorder="1" applyAlignment="1"/>
    <xf numFmtId="3" fontId="16" fillId="2" borderId="34" xfId="0" applyNumberFormat="1" applyFont="1" applyFill="1" applyBorder="1"/>
    <xf numFmtId="3" fontId="16" fillId="2" borderId="12" xfId="0" applyNumberFormat="1" applyFont="1" applyFill="1" applyBorder="1"/>
    <xf numFmtId="3" fontId="16" fillId="2" borderId="62" xfId="0" applyNumberFormat="1" applyFont="1" applyFill="1" applyBorder="1"/>
    <xf numFmtId="0" fontId="16" fillId="2" borderId="42" xfId="0" applyFont="1" applyFill="1" applyBorder="1" applyAlignment="1">
      <alignment horizontal="left"/>
    </xf>
    <xf numFmtId="4" fontId="16" fillId="2" borderId="21" xfId="0" applyNumberFormat="1" applyFont="1" applyFill="1" applyBorder="1" applyAlignment="1"/>
    <xf numFmtId="1" fontId="16" fillId="2" borderId="11" xfId="0" applyNumberFormat="1" applyFont="1" applyFill="1" applyBorder="1"/>
    <xf numFmtId="4" fontId="16" fillId="2" borderId="39" xfId="0" applyNumberFormat="1" applyFont="1" applyFill="1" applyBorder="1"/>
    <xf numFmtId="4" fontId="16" fillId="2" borderId="21" xfId="0" quotePrefix="1" applyNumberFormat="1" applyFont="1" applyFill="1" applyBorder="1" applyAlignment="1"/>
    <xf numFmtId="0" fontId="16" fillId="2" borderId="17" xfId="0" applyFont="1" applyFill="1" applyBorder="1" applyAlignment="1">
      <alignment horizontal="left"/>
    </xf>
    <xf numFmtId="1" fontId="16" fillId="2" borderId="12" xfId="0" applyNumberFormat="1" applyFont="1" applyFill="1" applyBorder="1"/>
    <xf numFmtId="3" fontId="16" fillId="2" borderId="49" xfId="0" applyNumberFormat="1" applyFont="1" applyFill="1" applyBorder="1"/>
    <xf numFmtId="4" fontId="16" fillId="2" borderId="15" xfId="0" quotePrefix="1" applyNumberFormat="1" applyFont="1" applyFill="1" applyBorder="1" applyAlignment="1"/>
    <xf numFmtId="0" fontId="16" fillId="2" borderId="32" xfId="0" applyFont="1" applyFill="1" applyBorder="1" applyAlignment="1">
      <alignment horizontal="left"/>
    </xf>
    <xf numFmtId="4" fontId="16" fillId="2" borderId="34" xfId="0" applyNumberFormat="1" applyFont="1" applyFill="1" applyBorder="1"/>
    <xf numFmtId="4" fontId="16" fillId="2" borderId="17" xfId="0" quotePrefix="1" applyNumberFormat="1" applyFont="1" applyFill="1" applyBorder="1" applyAlignment="1"/>
    <xf numFmtId="0" fontId="16" fillId="2" borderId="4" xfId="0" applyFont="1" applyFill="1" applyBorder="1" applyAlignment="1">
      <alignment horizontal="left"/>
    </xf>
    <xf numFmtId="4" fontId="16" fillId="2" borderId="4" xfId="0" quotePrefix="1" applyNumberFormat="1" applyFont="1" applyFill="1" applyBorder="1" applyAlignment="1"/>
    <xf numFmtId="1" fontId="16" fillId="2" borderId="29" xfId="0" applyNumberFormat="1" applyFont="1" applyFill="1" applyBorder="1"/>
    <xf numFmtId="4" fontId="16" fillId="2" borderId="5" xfId="0" applyNumberFormat="1" applyFont="1" applyFill="1" applyBorder="1"/>
    <xf numFmtId="4" fontId="16" fillId="2" borderId="2" xfId="0" applyNumberFormat="1" applyFont="1" applyFill="1" applyBorder="1"/>
    <xf numFmtId="4" fontId="16" fillId="2" borderId="29" xfId="0" applyNumberFormat="1" applyFont="1" applyFill="1" applyBorder="1"/>
    <xf numFmtId="0" fontId="15" fillId="7" borderId="20" xfId="0" quotePrefix="1" applyFont="1" applyFill="1" applyBorder="1" applyAlignment="1">
      <alignment horizontal="left"/>
    </xf>
    <xf numFmtId="0" fontId="15" fillId="7" borderId="13" xfId="0" quotePrefix="1" applyFont="1" applyFill="1" applyBorder="1" applyAlignment="1">
      <alignment horizontal="left"/>
    </xf>
    <xf numFmtId="4" fontId="16" fillId="2" borderId="25" xfId="0" applyNumberFormat="1" applyFont="1" applyFill="1" applyBorder="1"/>
    <xf numFmtId="3" fontId="16" fillId="2" borderId="3" xfId="0" applyNumberFormat="1" applyFont="1" applyFill="1" applyBorder="1" applyAlignment="1">
      <alignment horizontal="center"/>
    </xf>
    <xf numFmtId="3" fontId="16" fillId="2" borderId="42" xfId="0" applyNumberFormat="1" applyFont="1" applyFill="1" applyBorder="1" applyAlignment="1">
      <alignment horizontal="center"/>
    </xf>
    <xf numFmtId="4" fontId="16" fillId="2" borderId="41" xfId="0" applyNumberFormat="1" applyFont="1" applyFill="1" applyBorder="1"/>
    <xf numFmtId="0" fontId="16" fillId="2" borderId="4" xfId="0" applyFont="1" applyFill="1" applyBorder="1"/>
    <xf numFmtId="4" fontId="16" fillId="2" borderId="24" xfId="0" applyNumberFormat="1" applyFont="1" applyFill="1" applyBorder="1"/>
    <xf numFmtId="4" fontId="16" fillId="2" borderId="24" xfId="0" applyNumberFormat="1" applyFont="1" applyFill="1" applyBorder="1" applyAlignment="1">
      <alignment horizontal="center"/>
    </xf>
    <xf numFmtId="4" fontId="26" fillId="2" borderId="58" xfId="0" applyNumberFormat="1" applyFont="1" applyFill="1" applyBorder="1" applyAlignment="1">
      <alignment horizontal="center"/>
    </xf>
    <xf numFmtId="4" fontId="16" fillId="2" borderId="59" xfId="0" applyNumberFormat="1" applyFont="1" applyFill="1" applyBorder="1"/>
    <xf numFmtId="0" fontId="16" fillId="2" borderId="0" xfId="0" applyFont="1" applyFill="1"/>
    <xf numFmtId="4" fontId="16" fillId="2" borderId="0" xfId="0" applyNumberFormat="1" applyFont="1" applyFill="1"/>
    <xf numFmtId="4" fontId="15" fillId="2" borderId="14" xfId="0" applyNumberFormat="1" applyFont="1" applyFill="1" applyBorder="1"/>
    <xf numFmtId="165" fontId="16" fillId="2" borderId="57" xfId="1" applyFont="1" applyFill="1" applyBorder="1"/>
    <xf numFmtId="0" fontId="15" fillId="2" borderId="36" xfId="0" applyFont="1" applyFill="1" applyBorder="1"/>
    <xf numFmtId="165" fontId="15" fillId="2" borderId="57" xfId="1" applyFont="1" applyFill="1" applyBorder="1"/>
    <xf numFmtId="165" fontId="16" fillId="2" borderId="0" xfId="1" applyFont="1" applyFill="1"/>
    <xf numFmtId="0" fontId="16" fillId="2" borderId="19" xfId="0" applyFont="1" applyFill="1" applyBorder="1"/>
    <xf numFmtId="0" fontId="24" fillId="5" borderId="4" xfId="0" quotePrefix="1" applyFont="1" applyFill="1" applyBorder="1" applyAlignment="1">
      <alignment horizontal="left"/>
    </xf>
    <xf numFmtId="0" fontId="24" fillId="5" borderId="18" xfId="0" quotePrefix="1" applyFont="1" applyFill="1" applyBorder="1" applyAlignment="1">
      <alignment horizontal="left"/>
    </xf>
    <xf numFmtId="0" fontId="15" fillId="7" borderId="4" xfId="0" quotePrefix="1" applyFont="1" applyFill="1" applyBorder="1" applyAlignment="1">
      <alignment horizontal="left"/>
    </xf>
    <xf numFmtId="0" fontId="15" fillId="7" borderId="5" xfId="0" quotePrefix="1" applyFont="1" applyFill="1" applyBorder="1" applyAlignment="1">
      <alignment horizontal="left"/>
    </xf>
    <xf numFmtId="0" fontId="16" fillId="2" borderId="2" xfId="0" applyFont="1" applyFill="1" applyBorder="1"/>
    <xf numFmtId="0" fontId="16" fillId="2" borderId="63" xfId="0" applyFont="1" applyFill="1" applyBorder="1"/>
    <xf numFmtId="0" fontId="16" fillId="2" borderId="41" xfId="0" applyFont="1" applyFill="1" applyBorder="1"/>
    <xf numFmtId="4" fontId="16" fillId="2" borderId="64" xfId="0" applyNumberFormat="1" applyFont="1" applyFill="1" applyBorder="1"/>
    <xf numFmtId="4" fontId="20" fillId="2" borderId="3" xfId="0" applyNumberFormat="1" applyFont="1" applyFill="1" applyBorder="1"/>
    <xf numFmtId="4" fontId="16" fillId="2" borderId="52" xfId="0" applyNumberFormat="1" applyFont="1" applyFill="1" applyBorder="1"/>
    <xf numFmtId="0" fontId="16" fillId="2" borderId="65" xfId="0" applyFont="1" applyFill="1" applyBorder="1" applyAlignment="1">
      <alignment horizontal="left"/>
    </xf>
    <xf numFmtId="0" fontId="15" fillId="2" borderId="3" xfId="0" quotePrefix="1" applyFont="1" applyFill="1" applyBorder="1" applyAlignment="1">
      <alignment horizontal="left"/>
    </xf>
    <xf numFmtId="4" fontId="27" fillId="2" borderId="3" xfId="0" quotePrefix="1" applyNumberFormat="1" applyFont="1" applyFill="1" applyBorder="1" applyAlignment="1">
      <alignment horizontal="right"/>
    </xf>
    <xf numFmtId="4" fontId="18" fillId="2" borderId="3" xfId="0" applyNumberFormat="1" applyFont="1" applyFill="1" applyBorder="1" applyAlignment="1">
      <alignment horizontal="right"/>
    </xf>
    <xf numFmtId="4" fontId="18" fillId="2" borderId="3" xfId="0" applyNumberFormat="1" applyFont="1" applyFill="1" applyBorder="1"/>
    <xf numFmtId="4" fontId="27" fillId="2" borderId="3" xfId="0" applyNumberFormat="1" applyFont="1" applyFill="1" applyBorder="1"/>
    <xf numFmtId="4" fontId="18" fillId="2" borderId="7" xfId="0" applyNumberFormat="1" applyFont="1" applyFill="1" applyBorder="1"/>
    <xf numFmtId="0" fontId="15" fillId="7" borderId="4" xfId="0" applyFont="1" applyFill="1" applyBorder="1"/>
    <xf numFmtId="4" fontId="16" fillId="2" borderId="9" xfId="0" applyNumberFormat="1" applyFont="1" applyFill="1" applyBorder="1" applyAlignment="1"/>
    <xf numFmtId="4" fontId="16" fillId="2" borderId="9" xfId="0" applyNumberFormat="1" applyFont="1" applyFill="1" applyBorder="1"/>
    <xf numFmtId="0" fontId="16" fillId="2" borderId="3" xfId="0" quotePrefix="1" applyFont="1" applyFill="1" applyBorder="1" applyAlignment="1">
      <alignment horizontal="left"/>
    </xf>
    <xf numFmtId="4" fontId="16" fillId="2" borderId="3" xfId="0" applyNumberFormat="1" applyFont="1" applyFill="1" applyBorder="1" applyAlignment="1"/>
    <xf numFmtId="3" fontId="16" fillId="2" borderId="3" xfId="0" applyNumberFormat="1" applyFont="1" applyFill="1" applyBorder="1" applyAlignment="1"/>
    <xf numFmtId="4" fontId="16" fillId="2" borderId="3" xfId="0" quotePrefix="1" applyNumberFormat="1" applyFont="1" applyFill="1" applyBorder="1" applyAlignment="1"/>
    <xf numFmtId="4" fontId="25" fillId="2" borderId="3" xfId="0" quotePrefix="1" applyNumberFormat="1" applyFont="1" applyFill="1" applyBorder="1" applyAlignment="1"/>
    <xf numFmtId="0" fontId="16" fillId="2" borderId="7" xfId="0" applyFont="1" applyFill="1" applyBorder="1" applyAlignment="1">
      <alignment horizontal="left"/>
    </xf>
    <xf numFmtId="4" fontId="16" fillId="2" borderId="7" xfId="0" quotePrefix="1" applyNumberFormat="1" applyFont="1" applyFill="1" applyBorder="1" applyAlignment="1"/>
    <xf numFmtId="4" fontId="16" fillId="2" borderId="7" xfId="0" applyNumberFormat="1" applyFont="1" applyFill="1" applyBorder="1"/>
    <xf numFmtId="0" fontId="15" fillId="7" borderId="45" xfId="0" quotePrefix="1" applyFont="1" applyFill="1" applyBorder="1" applyAlignment="1">
      <alignment horizontal="left"/>
    </xf>
    <xf numFmtId="0" fontId="15" fillId="7" borderId="40" xfId="0" quotePrefix="1" applyFont="1" applyFill="1" applyBorder="1" applyAlignment="1">
      <alignment horizontal="center"/>
    </xf>
    <xf numFmtId="3" fontId="15" fillId="7" borderId="66" xfId="0" quotePrefix="1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left"/>
    </xf>
    <xf numFmtId="0" fontId="16" fillId="0" borderId="9" xfId="0" applyFont="1" applyBorder="1"/>
    <xf numFmtId="4" fontId="16" fillId="2" borderId="9" xfId="0" quotePrefix="1" applyNumberFormat="1" applyFont="1" applyFill="1" applyBorder="1" applyAlignment="1">
      <alignment horizontal="right"/>
    </xf>
    <xf numFmtId="4" fontId="27" fillId="2" borderId="24" xfId="0" applyNumberFormat="1" applyFont="1" applyFill="1" applyBorder="1"/>
    <xf numFmtId="4" fontId="28" fillId="2" borderId="25" xfId="0" applyNumberFormat="1" applyFont="1" applyFill="1" applyBorder="1"/>
    <xf numFmtId="4" fontId="28" fillId="2" borderId="3" xfId="0" applyNumberFormat="1" applyFont="1" applyFill="1" applyBorder="1"/>
    <xf numFmtId="4" fontId="28" fillId="2" borderId="24" xfId="0" applyNumberFormat="1" applyFont="1" applyFill="1" applyBorder="1"/>
    <xf numFmtId="0" fontId="16" fillId="0" borderId="3" xfId="0" applyFont="1" applyBorder="1"/>
    <xf numFmtId="41" fontId="15" fillId="2" borderId="3" xfId="0" applyNumberFormat="1" applyFont="1" applyFill="1" applyBorder="1"/>
    <xf numFmtId="0" fontId="13" fillId="0" borderId="3" xfId="0" applyFont="1" applyBorder="1"/>
    <xf numFmtId="0" fontId="23" fillId="0" borderId="3" xfId="0" applyFont="1" applyBorder="1"/>
    <xf numFmtId="41" fontId="23" fillId="0" borderId="3" xfId="0" applyNumberFormat="1" applyFont="1" applyBorder="1"/>
    <xf numFmtId="4" fontId="29" fillId="0" borderId="3" xfId="0" applyNumberFormat="1" applyFont="1" applyBorder="1"/>
    <xf numFmtId="4" fontId="23" fillId="0" borderId="10" xfId="0" applyNumberFormat="1" applyFont="1" applyBorder="1"/>
    <xf numFmtId="0" fontId="30" fillId="10" borderId="0" xfId="0" applyFont="1" applyFill="1" applyBorder="1"/>
    <xf numFmtId="0" fontId="23" fillId="10" borderId="0" xfId="0" applyFont="1" applyFill="1" applyBorder="1"/>
    <xf numFmtId="4" fontId="31" fillId="2" borderId="25" xfId="0" applyNumberFormat="1" applyFont="1" applyFill="1" applyBorder="1"/>
    <xf numFmtId="0" fontId="15" fillId="8" borderId="0" xfId="0" quotePrefix="1" applyFont="1" applyFill="1" applyBorder="1" applyAlignment="1">
      <alignment horizontal="left"/>
    </xf>
    <xf numFmtId="1" fontId="16" fillId="2" borderId="43" xfId="0" applyNumberFormat="1" applyFont="1" applyFill="1" applyBorder="1"/>
    <xf numFmtId="1" fontId="16" fillId="2" borderId="44" xfId="0" applyNumberFormat="1" applyFont="1" applyFill="1" applyBorder="1"/>
    <xf numFmtId="1" fontId="16" fillId="2" borderId="42" xfId="0" applyNumberFormat="1" applyFont="1" applyFill="1" applyBorder="1"/>
    <xf numFmtId="1" fontId="16" fillId="2" borderId="58" xfId="0" applyNumberFormat="1" applyFont="1" applyFill="1" applyBorder="1"/>
    <xf numFmtId="0" fontId="15" fillId="0" borderId="3" xfId="0" applyFont="1" applyBorder="1"/>
    <xf numFmtId="4" fontId="16" fillId="2" borderId="19" xfId="0" applyNumberFormat="1" applyFont="1" applyFill="1" applyBorder="1" applyAlignment="1">
      <alignment horizontal="right"/>
    </xf>
    <xf numFmtId="3" fontId="16" fillId="2" borderId="25" xfId="0" applyNumberFormat="1" applyFont="1" applyFill="1" applyBorder="1" applyAlignment="1">
      <alignment horizontal="right"/>
    </xf>
    <xf numFmtId="4" fontId="16" fillId="2" borderId="25" xfId="0" applyNumberFormat="1" applyFont="1" applyFill="1" applyBorder="1" applyAlignment="1">
      <alignment horizontal="right"/>
    </xf>
    <xf numFmtId="4" fontId="16" fillId="2" borderId="67" xfId="0" applyNumberFormat="1" applyFont="1" applyFill="1" applyBorder="1" applyAlignment="1">
      <alignment horizontal="right"/>
    </xf>
    <xf numFmtId="169" fontId="16" fillId="4" borderId="0" xfId="0" applyNumberFormat="1" applyFont="1" applyFill="1" applyBorder="1" applyAlignment="1">
      <alignment horizontal="center"/>
    </xf>
    <xf numFmtId="4" fontId="16" fillId="4" borderId="6" xfId="0" applyNumberFormat="1" applyFont="1" applyFill="1" applyBorder="1" applyAlignment="1">
      <alignment horizontal="center"/>
    </xf>
    <xf numFmtId="4" fontId="16" fillId="4" borderId="10" xfId="0" applyNumberFormat="1" applyFont="1" applyFill="1" applyBorder="1" applyAlignment="1">
      <alignment horizontal="center"/>
    </xf>
    <xf numFmtId="169" fontId="16" fillId="4" borderId="25" xfId="0" applyNumberFormat="1" applyFont="1" applyFill="1" applyBorder="1" applyAlignment="1">
      <alignment wrapText="1"/>
    </xf>
    <xf numFmtId="171" fontId="16" fillId="4" borderId="42" xfId="0" applyNumberFormat="1" applyFont="1" applyFill="1" applyBorder="1" applyAlignment="1">
      <alignment wrapText="1"/>
    </xf>
    <xf numFmtId="171" fontId="16" fillId="4" borderId="42" xfId="3" applyNumberFormat="1" applyFont="1" applyFill="1" applyBorder="1" applyAlignment="1">
      <alignment wrapText="1"/>
    </xf>
    <xf numFmtId="0" fontId="16" fillId="4" borderId="60" xfId="0" quotePrefix="1" applyFont="1" applyFill="1" applyBorder="1" applyAlignment="1">
      <alignment horizontal="left"/>
    </xf>
    <xf numFmtId="4" fontId="23" fillId="0" borderId="10" xfId="0" applyNumberFormat="1" applyFont="1" applyBorder="1" applyAlignment="1">
      <alignment horizontal="right"/>
    </xf>
    <xf numFmtId="4" fontId="15" fillId="2" borderId="9" xfId="0" applyNumberFormat="1" applyFont="1" applyFill="1" applyBorder="1"/>
    <xf numFmtId="0" fontId="15" fillId="11" borderId="60" xfId="0" quotePrefix="1" applyFont="1" applyFill="1" applyBorder="1" applyAlignment="1">
      <alignment horizontal="left"/>
    </xf>
    <xf numFmtId="3" fontId="16" fillId="2" borderId="39" xfId="0" applyNumberFormat="1" applyFont="1" applyFill="1" applyBorder="1"/>
    <xf numFmtId="164" fontId="16" fillId="2" borderId="24" xfId="4" applyFont="1" applyFill="1" applyBorder="1" applyAlignment="1">
      <alignment horizontal="center"/>
    </xf>
    <xf numFmtId="3" fontId="32" fillId="12" borderId="3" xfId="5" applyNumberFormat="1" applyBorder="1"/>
    <xf numFmtId="0" fontId="15" fillId="2" borderId="1" xfId="0" quotePrefix="1" applyFont="1" applyFill="1" applyBorder="1" applyAlignment="1">
      <alignment horizontal="center"/>
    </xf>
    <xf numFmtId="10" fontId="15" fillId="2" borderId="2" xfId="0" quotePrefix="1" applyNumberFormat="1" applyFont="1" applyFill="1" applyBorder="1" applyAlignment="1">
      <alignment horizontal="center"/>
    </xf>
    <xf numFmtId="4" fontId="15" fillId="10" borderId="3" xfId="0" applyNumberFormat="1" applyFont="1" applyFill="1" applyBorder="1"/>
    <xf numFmtId="0" fontId="33" fillId="13" borderId="1" xfId="6" applyBorder="1"/>
    <xf numFmtId="0" fontId="24" fillId="5" borderId="4" xfId="0" applyFont="1" applyFill="1" applyBorder="1"/>
    <xf numFmtId="3" fontId="33" fillId="13" borderId="3" xfId="6" applyNumberFormat="1" applyBorder="1"/>
    <xf numFmtId="3" fontId="33" fillId="13" borderId="10" xfId="6" applyNumberFormat="1" applyBorder="1"/>
    <xf numFmtId="4" fontId="15" fillId="2" borderId="3" xfId="1" applyNumberFormat="1" applyFont="1" applyFill="1" applyBorder="1"/>
    <xf numFmtId="0" fontId="1" fillId="0" borderId="20" xfId="0" applyFont="1" applyBorder="1"/>
    <xf numFmtId="0" fontId="0" fillId="0" borderId="28" xfId="0" applyBorder="1"/>
    <xf numFmtId="0" fontId="1" fillId="0" borderId="17" xfId="0" applyFont="1" applyBorder="1"/>
    <xf numFmtId="0" fontId="0" fillId="0" borderId="34" xfId="0" applyBorder="1"/>
    <xf numFmtId="0" fontId="0" fillId="0" borderId="1" xfId="0" applyBorder="1"/>
    <xf numFmtId="0" fontId="0" fillId="0" borderId="12" xfId="0" applyBorder="1"/>
    <xf numFmtId="164" fontId="0" fillId="0" borderId="1" xfId="4" applyFont="1" applyBorder="1"/>
    <xf numFmtId="164" fontId="0" fillId="0" borderId="12" xfId="4" applyFont="1" applyBorder="1"/>
    <xf numFmtId="164" fontId="35" fillId="0" borderId="12" xfId="4" applyFont="1" applyBorder="1"/>
    <xf numFmtId="164" fontId="2" fillId="0" borderId="12" xfId="0" applyNumberFormat="1" applyFont="1" applyBorder="1"/>
    <xf numFmtId="0" fontId="1" fillId="0" borderId="36" xfId="0" applyFont="1" applyBorder="1"/>
    <xf numFmtId="0" fontId="0" fillId="0" borderId="13" xfId="0" applyBorder="1"/>
    <xf numFmtId="0" fontId="0" fillId="0" borderId="45" xfId="0" applyBorder="1"/>
    <xf numFmtId="0" fontId="1" fillId="0" borderId="45" xfId="0" applyFont="1" applyBorder="1"/>
    <xf numFmtId="0" fontId="1" fillId="0" borderId="37" xfId="0" applyFont="1" applyBorder="1"/>
    <xf numFmtId="0" fontId="4" fillId="0" borderId="8" xfId="0" applyFont="1" applyBorder="1"/>
    <xf numFmtId="0" fontId="0" fillId="0" borderId="8" xfId="0" applyBorder="1"/>
    <xf numFmtId="0" fontId="0" fillId="0" borderId="25" xfId="0" applyBorder="1"/>
    <xf numFmtId="0" fontId="0" fillId="0" borderId="32" xfId="0" applyBorder="1"/>
    <xf numFmtId="0" fontId="4" fillId="0" borderId="17" xfId="0" applyFont="1" applyBorder="1"/>
    <xf numFmtId="0" fontId="4" fillId="0" borderId="0" xfId="0" applyFont="1" applyBorder="1"/>
    <xf numFmtId="0" fontId="0" fillId="0" borderId="0" xfId="0" applyBorder="1"/>
    <xf numFmtId="0" fontId="0" fillId="0" borderId="17" xfId="0" applyBorder="1"/>
    <xf numFmtId="164" fontId="37" fillId="0" borderId="0" xfId="0" applyNumberFormat="1" applyFont="1" applyBorder="1"/>
    <xf numFmtId="0" fontId="8" fillId="0" borderId="0" xfId="0" applyFont="1" applyBorder="1" applyAlignment="1"/>
    <xf numFmtId="0" fontId="4" fillId="0" borderId="10" xfId="0" applyFont="1" applyBorder="1"/>
    <xf numFmtId="0" fontId="3" fillId="7" borderId="3" xfId="0" applyFont="1" applyFill="1" applyBorder="1" applyAlignment="1">
      <alignment horizontal="center"/>
    </xf>
    <xf numFmtId="169" fontId="7" fillId="0" borderId="3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3" fontId="0" fillId="0" borderId="0" xfId="0" applyNumberFormat="1"/>
    <xf numFmtId="165" fontId="2" fillId="0" borderId="3" xfId="0" applyNumberFormat="1" applyFont="1" applyBorder="1"/>
    <xf numFmtId="172" fontId="2" fillId="0" borderId="3" xfId="0" applyNumberFormat="1" applyFont="1" applyBorder="1"/>
    <xf numFmtId="44" fontId="0" fillId="0" borderId="0" xfId="0" applyNumberFormat="1"/>
    <xf numFmtId="172" fontId="0" fillId="0" borderId="0" xfId="0" applyNumberFormat="1"/>
    <xf numFmtId="3" fontId="8" fillId="0" borderId="7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" fontId="0" fillId="0" borderId="0" xfId="0" applyNumberFormat="1"/>
    <xf numFmtId="0" fontId="16" fillId="0" borderId="21" xfId="0" applyFont="1" applyFill="1" applyBorder="1"/>
    <xf numFmtId="4" fontId="16" fillId="2" borderId="0" xfId="0" applyNumberFormat="1" applyFont="1" applyFill="1" applyBorder="1"/>
    <xf numFmtId="169" fontId="0" fillId="0" borderId="0" xfId="0" applyNumberFormat="1"/>
    <xf numFmtId="4" fontId="7" fillId="2" borderId="0" xfId="0" quotePrefix="1" applyNumberFormat="1" applyFont="1" applyFill="1" applyBorder="1" applyAlignment="1">
      <alignment horizontal="center"/>
    </xf>
    <xf numFmtId="4" fontId="8" fillId="2" borderId="0" xfId="0" applyNumberFormat="1" applyFont="1" applyFill="1" applyBorder="1"/>
    <xf numFmtId="4" fontId="8" fillId="9" borderId="7" xfId="0" applyNumberFormat="1" applyFont="1" applyFill="1" applyBorder="1"/>
    <xf numFmtId="0" fontId="1" fillId="0" borderId="0" xfId="0" applyFont="1"/>
    <xf numFmtId="0" fontId="32" fillId="0" borderId="20" xfId="5" applyFill="1" applyBorder="1"/>
    <xf numFmtId="0" fontId="32" fillId="0" borderId="13" xfId="5" applyFill="1" applyBorder="1"/>
    <xf numFmtId="0" fontId="32" fillId="0" borderId="1" xfId="5" applyFill="1" applyBorder="1"/>
    <xf numFmtId="164" fontId="36" fillId="0" borderId="1" xfId="5" applyNumberFormat="1" applyFont="1" applyFill="1" applyBorder="1"/>
    <xf numFmtId="0" fontId="32" fillId="0" borderId="17" xfId="5" applyFill="1" applyBorder="1"/>
    <xf numFmtId="0" fontId="32" fillId="0" borderId="0" xfId="5" applyFill="1" applyBorder="1"/>
    <xf numFmtId="0" fontId="32" fillId="0" borderId="12" xfId="5" applyFill="1" applyBorder="1"/>
    <xf numFmtId="164" fontId="36" fillId="0" borderId="12" xfId="5" applyNumberFormat="1" applyFont="1" applyFill="1" applyBorder="1"/>
    <xf numFmtId="0" fontId="32" fillId="0" borderId="4" xfId="5" applyFill="1" applyBorder="1"/>
    <xf numFmtId="0" fontId="32" fillId="0" borderId="18" xfId="5" applyFill="1" applyBorder="1"/>
    <xf numFmtId="0" fontId="32" fillId="0" borderId="2" xfId="5" applyFill="1" applyBorder="1"/>
    <xf numFmtId="164" fontId="36" fillId="0" borderId="2" xfId="5" applyNumberFormat="1" applyFont="1" applyFill="1" applyBorder="1"/>
    <xf numFmtId="165" fontId="8" fillId="0" borderId="7" xfId="1" applyFont="1" applyFill="1" applyBorder="1" applyAlignment="1"/>
    <xf numFmtId="0" fontId="34" fillId="0" borderId="21" xfId="7" applyFill="1" applyBorder="1"/>
    <xf numFmtId="0" fontId="34" fillId="0" borderId="32" xfId="7" applyFill="1" applyBorder="1"/>
    <xf numFmtId="164" fontId="38" fillId="0" borderId="32" xfId="7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44" fontId="40" fillId="0" borderId="0" xfId="3" applyFont="1" applyFill="1" applyBorder="1"/>
    <xf numFmtId="0" fontId="9" fillId="0" borderId="0" xfId="0" applyFont="1" applyFill="1" applyBorder="1" applyAlignment="1">
      <alignment horizontal="left"/>
    </xf>
    <xf numFmtId="9" fontId="41" fillId="0" borderId="0" xfId="5" applyNumberFormat="1" applyFont="1" applyFill="1" applyBorder="1"/>
    <xf numFmtId="0" fontId="41" fillId="0" borderId="0" xfId="5" applyFont="1" applyFill="1" applyBorder="1"/>
    <xf numFmtId="169" fontId="7" fillId="0" borderId="7" xfId="0" applyNumberFormat="1" applyFont="1" applyBorder="1"/>
    <xf numFmtId="0" fontId="7" fillId="0" borderId="3" xfId="0" applyFont="1" applyBorder="1"/>
    <xf numFmtId="3" fontId="7" fillId="0" borderId="3" xfId="0" applyNumberFormat="1" applyFont="1" applyBorder="1"/>
    <xf numFmtId="44" fontId="7" fillId="0" borderId="3" xfId="0" applyNumberFormat="1" applyFont="1" applyBorder="1"/>
    <xf numFmtId="44" fontId="8" fillId="0" borderId="3" xfId="0" applyNumberFormat="1" applyFont="1" applyBorder="1"/>
    <xf numFmtId="0" fontId="0" fillId="0" borderId="3" xfId="0" applyBorder="1"/>
    <xf numFmtId="0" fontId="33" fillId="13" borderId="3" xfId="6" applyBorder="1"/>
    <xf numFmtId="0" fontId="1" fillId="0" borderId="44" xfId="0" applyFont="1" applyBorder="1"/>
    <xf numFmtId="0" fontId="1" fillId="0" borderId="55" xfId="0" applyFont="1" applyBorder="1"/>
    <xf numFmtId="0" fontId="0" fillId="0" borderId="55" xfId="0" applyBorder="1"/>
    <xf numFmtId="44" fontId="8" fillId="0" borderId="30" xfId="0" applyNumberFormat="1" applyFont="1" applyBorder="1"/>
    <xf numFmtId="0" fontId="0" fillId="0" borderId="43" xfId="0" applyBorder="1"/>
    <xf numFmtId="0" fontId="0" fillId="0" borderId="16" xfId="0" applyBorder="1"/>
    <xf numFmtId="44" fontId="8" fillId="0" borderId="19" xfId="0" applyNumberFormat="1" applyFont="1" applyBorder="1"/>
    <xf numFmtId="4" fontId="8" fillId="2" borderId="25" xfId="0" applyNumberFormat="1" applyFont="1" applyFill="1" applyBorder="1"/>
    <xf numFmtId="4" fontId="32" fillId="12" borderId="0" xfId="5" quotePrefix="1" applyNumberFormat="1" applyBorder="1" applyAlignment="1">
      <alignment horizontal="center"/>
    </xf>
    <xf numFmtId="4" fontId="32" fillId="12" borderId="0" xfId="5" applyNumberFormat="1" applyBorder="1"/>
    <xf numFmtId="41" fontId="23" fillId="10" borderId="0" xfId="0" applyNumberFormat="1" applyFont="1" applyFill="1" applyBorder="1"/>
    <xf numFmtId="4" fontId="30" fillId="10" borderId="10" xfId="0" applyNumberFormat="1" applyFont="1" applyFill="1" applyBorder="1"/>
    <xf numFmtId="4" fontId="7" fillId="2" borderId="0" xfId="0" applyNumberFormat="1" applyFont="1" applyFill="1" applyBorder="1"/>
    <xf numFmtId="44" fontId="2" fillId="0" borderId="0" xfId="0" applyNumberFormat="1" applyFont="1"/>
    <xf numFmtId="169" fontId="8" fillId="0" borderId="7" xfId="0" applyNumberFormat="1" applyFont="1" applyFill="1" applyBorder="1"/>
    <xf numFmtId="0" fontId="9" fillId="0" borderId="3" xfId="0" applyFont="1" applyFill="1" applyBorder="1" applyAlignment="1">
      <alignment horizontal="left"/>
    </xf>
    <xf numFmtId="44" fontId="8" fillId="0" borderId="9" xfId="0" applyNumberFormat="1" applyFont="1" applyFill="1" applyBorder="1" applyAlignment="1"/>
    <xf numFmtId="165" fontId="8" fillId="0" borderId="3" xfId="1" applyFont="1" applyFill="1" applyBorder="1" applyAlignment="1"/>
    <xf numFmtId="0" fontId="0" fillId="0" borderId="0" xfId="0" applyFill="1" applyBorder="1"/>
    <xf numFmtId="0" fontId="1" fillId="0" borderId="0" xfId="0" applyFont="1" applyFill="1"/>
    <xf numFmtId="172" fontId="0" fillId="10" borderId="0" xfId="0" applyNumberFormat="1" applyFill="1"/>
    <xf numFmtId="4" fontId="16" fillId="2" borderId="25" xfId="0" applyNumberFormat="1" applyFont="1" applyFill="1" applyBorder="1" applyAlignment="1">
      <alignment horizontal="right"/>
    </xf>
    <xf numFmtId="1" fontId="16" fillId="2" borderId="42" xfId="0" applyNumberFormat="1" applyFont="1" applyFill="1" applyBorder="1" applyAlignment="1">
      <alignment horizontal="right"/>
    </xf>
    <xf numFmtId="4" fontId="16" fillId="4" borderId="44" xfId="0" applyNumberFormat="1" applyFont="1" applyFill="1" applyBorder="1" applyAlignment="1">
      <alignment horizontal="center"/>
    </xf>
    <xf numFmtId="4" fontId="16" fillId="4" borderId="30" xfId="0" applyNumberFormat="1" applyFont="1" applyFill="1" applyBorder="1" applyAlignment="1">
      <alignment horizontal="center"/>
    </xf>
    <xf numFmtId="4" fontId="16" fillId="4" borderId="6" xfId="0" applyNumberFormat="1" applyFont="1" applyFill="1" applyBorder="1" applyAlignment="1">
      <alignment horizontal="center"/>
    </xf>
    <xf numFmtId="4" fontId="16" fillId="4" borderId="10" xfId="0" applyNumberFormat="1" applyFont="1" applyFill="1" applyBorder="1" applyAlignment="1">
      <alignment horizontal="center"/>
    </xf>
    <xf numFmtId="3" fontId="16" fillId="4" borderId="44" xfId="0" applyNumberFormat="1" applyFont="1" applyFill="1" applyBorder="1" applyAlignment="1">
      <alignment horizontal="center"/>
    </xf>
    <xf numFmtId="3" fontId="16" fillId="4" borderId="30" xfId="0" applyNumberFormat="1" applyFont="1" applyFill="1" applyBorder="1" applyAlignment="1">
      <alignment horizontal="center"/>
    </xf>
    <xf numFmtId="3" fontId="16" fillId="4" borderId="43" xfId="0" applyNumberFormat="1" applyFont="1" applyFill="1" applyBorder="1" applyAlignment="1">
      <alignment horizontal="center"/>
    </xf>
    <xf numFmtId="3" fontId="16" fillId="4" borderId="19" xfId="0" applyNumberFormat="1" applyFont="1" applyFill="1" applyBorder="1" applyAlignment="1">
      <alignment horizontal="center"/>
    </xf>
    <xf numFmtId="4" fontId="16" fillId="2" borderId="7" xfId="0" applyNumberFormat="1" applyFont="1" applyFill="1" applyBorder="1" applyAlignment="1">
      <alignment horizontal="center"/>
    </xf>
    <xf numFmtId="4" fontId="16" fillId="2" borderId="8" xfId="0" applyNumberFormat="1" applyFont="1" applyFill="1" applyBorder="1" applyAlignment="1">
      <alignment horizontal="center"/>
    </xf>
    <xf numFmtId="169" fontId="16" fillId="4" borderId="6" xfId="0" applyNumberFormat="1" applyFont="1" applyFill="1" applyBorder="1" applyAlignment="1">
      <alignment horizontal="center"/>
    </xf>
    <xf numFmtId="169" fontId="16" fillId="4" borderId="10" xfId="0" applyNumberFormat="1" applyFont="1" applyFill="1" applyBorder="1" applyAlignment="1">
      <alignment horizontal="center"/>
    </xf>
    <xf numFmtId="0" fontId="21" fillId="2" borderId="7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4" fontId="16" fillId="2" borderId="44" xfId="0" quotePrefix="1" applyNumberFormat="1" applyFont="1" applyFill="1" applyBorder="1" applyAlignment="1">
      <alignment horizontal="right" vertical="center"/>
    </xf>
    <xf numFmtId="4" fontId="16" fillId="2" borderId="43" xfId="0" quotePrefix="1" applyNumberFormat="1" applyFont="1" applyFill="1" applyBorder="1" applyAlignment="1">
      <alignment horizontal="right" vertical="center"/>
    </xf>
    <xf numFmtId="4" fontId="16" fillId="2" borderId="7" xfId="0" applyNumberFormat="1" applyFont="1" applyFill="1" applyBorder="1" applyAlignment="1">
      <alignment horizontal="right" vertical="center"/>
    </xf>
    <xf numFmtId="4" fontId="16" fillId="2" borderId="9" xfId="0" applyNumberFormat="1" applyFont="1" applyFill="1" applyBorder="1" applyAlignment="1">
      <alignment horizontal="right" vertical="center"/>
    </xf>
    <xf numFmtId="0" fontId="21" fillId="2" borderId="7" xfId="0" applyFont="1" applyFill="1" applyBorder="1" applyAlignment="1">
      <alignment horizontal="left" wrapText="1"/>
    </xf>
    <xf numFmtId="0" fontId="21" fillId="2" borderId="9" xfId="0" applyFont="1" applyFill="1" applyBorder="1" applyAlignment="1">
      <alignment horizontal="left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166" fontId="16" fillId="2" borderId="44" xfId="0" quotePrefix="1" applyNumberFormat="1" applyFont="1" applyFill="1" applyBorder="1" applyAlignment="1">
      <alignment horizontal="right" vertical="center"/>
    </xf>
    <xf numFmtId="166" fontId="16" fillId="2" borderId="43" xfId="0" quotePrefix="1" applyNumberFormat="1" applyFont="1" applyFill="1" applyBorder="1" applyAlignment="1">
      <alignment horizontal="right" vertical="center"/>
    </xf>
    <xf numFmtId="4" fontId="16" fillId="2" borderId="44" xfId="0" applyNumberFormat="1" applyFont="1" applyFill="1" applyBorder="1" applyAlignment="1">
      <alignment horizontal="right" vertical="center"/>
    </xf>
    <xf numFmtId="4" fontId="16" fillId="2" borderId="43" xfId="0" applyNumberFormat="1" applyFont="1" applyFill="1" applyBorder="1" applyAlignment="1">
      <alignment horizontal="right" vertical="center"/>
    </xf>
    <xf numFmtId="41" fontId="16" fillId="2" borderId="10" xfId="0" applyNumberFormat="1" applyFont="1" applyFill="1" applyBorder="1" applyAlignment="1">
      <alignment horizontal="center"/>
    </xf>
    <xf numFmtId="41" fontId="16" fillId="2" borderId="47" xfId="0" applyNumberFormat="1" applyFont="1" applyFill="1" applyBorder="1" applyAlignment="1">
      <alignment horizontal="center"/>
    </xf>
    <xf numFmtId="4" fontId="16" fillId="2" borderId="33" xfId="0" applyNumberFormat="1" applyFont="1" applyFill="1" applyBorder="1" applyAlignment="1">
      <alignment horizontal="center"/>
    </xf>
    <xf numFmtId="3" fontId="16" fillId="2" borderId="44" xfId="0" applyNumberFormat="1" applyFont="1" applyFill="1" applyBorder="1" applyAlignment="1">
      <alignment horizontal="center"/>
    </xf>
    <xf numFmtId="3" fontId="16" fillId="2" borderId="43" xfId="0" applyNumberFormat="1" applyFont="1" applyFill="1" applyBorder="1" applyAlignment="1">
      <alignment horizontal="center"/>
    </xf>
    <xf numFmtId="0" fontId="15" fillId="7" borderId="46" xfId="0" applyFont="1" applyFill="1" applyBorder="1" applyAlignment="1">
      <alignment horizontal="center"/>
    </xf>
    <xf numFmtId="0" fontId="15" fillId="7" borderId="35" xfId="0" applyFont="1" applyFill="1" applyBorder="1" applyAlignment="1">
      <alignment horizontal="center"/>
    </xf>
    <xf numFmtId="4" fontId="16" fillId="2" borderId="30" xfId="0" applyNumberFormat="1" applyFont="1" applyFill="1" applyBorder="1" applyAlignment="1">
      <alignment horizontal="right"/>
    </xf>
    <xf numFmtId="4" fontId="16" fillId="2" borderId="19" xfId="0" applyNumberFormat="1" applyFont="1" applyFill="1" applyBorder="1" applyAlignment="1">
      <alignment horizontal="right"/>
    </xf>
    <xf numFmtId="1" fontId="16" fillId="2" borderId="44" xfId="0" applyNumberFormat="1" applyFont="1" applyFill="1" applyBorder="1" applyAlignment="1">
      <alignment horizontal="right" vertical="center"/>
    </xf>
    <xf numFmtId="1" fontId="16" fillId="2" borderId="43" xfId="0" applyNumberFormat="1" applyFont="1" applyFill="1" applyBorder="1" applyAlignment="1">
      <alignment horizontal="right" vertical="center"/>
    </xf>
    <xf numFmtId="3" fontId="15" fillId="2" borderId="31" xfId="0" quotePrefix="1" applyNumberFormat="1" applyFont="1" applyFill="1" applyBorder="1" applyAlignment="1">
      <alignment horizontal="center"/>
    </xf>
    <xf numFmtId="3" fontId="15" fillId="2" borderId="6" xfId="0" quotePrefix="1" applyNumberFormat="1" applyFont="1" applyFill="1" applyBorder="1" applyAlignment="1">
      <alignment horizontal="center"/>
    </xf>
    <xf numFmtId="3" fontId="15" fillId="2" borderId="48" xfId="0" quotePrefix="1" applyNumberFormat="1" applyFont="1" applyFill="1" applyBorder="1" applyAlignment="1">
      <alignment horizontal="center"/>
    </xf>
    <xf numFmtId="0" fontId="16" fillId="2" borderId="46" xfId="0" applyFont="1" applyFill="1" applyBorder="1" applyAlignment="1">
      <alignment horizontal="left"/>
    </xf>
    <xf numFmtId="0" fontId="16" fillId="2" borderId="53" xfId="0" applyFont="1" applyFill="1" applyBorder="1" applyAlignment="1">
      <alignment horizontal="left"/>
    </xf>
    <xf numFmtId="0" fontId="16" fillId="2" borderId="42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9" xfId="0" applyFont="1" applyBorder="1"/>
    <xf numFmtId="0" fontId="15" fillId="7" borderId="20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/>
    </xf>
    <xf numFmtId="3" fontId="16" fillId="4" borderId="10" xfId="0" applyNumberFormat="1" applyFont="1" applyFill="1" applyBorder="1" applyAlignment="1">
      <alignment horizontal="center"/>
    </xf>
    <xf numFmtId="3" fontId="16" fillId="2" borderId="42" xfId="0" applyNumberFormat="1" applyFont="1" applyFill="1" applyBorder="1" applyAlignment="1"/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39" fillId="5" borderId="42" xfId="0" applyFont="1" applyFill="1" applyBorder="1" applyAlignment="1">
      <alignment horizontal="center" vertical="center"/>
    </xf>
    <xf numFmtId="0" fontId="39" fillId="5" borderId="32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16" fillId="0" borderId="65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65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1" fillId="0" borderId="0" xfId="5" applyFont="1" applyFill="1" applyBorder="1" applyAlignment="1">
      <alignment horizontal="right"/>
    </xf>
    <xf numFmtId="0" fontId="3" fillId="7" borderId="20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3" fillId="7" borderId="28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7" borderId="3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left" vertical="center"/>
    </xf>
    <xf numFmtId="4" fontId="4" fillId="4" borderId="44" xfId="0" applyNumberFormat="1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42" xfId="2" applyFont="1" applyBorder="1" applyAlignment="1">
      <alignment horizontal="center"/>
    </xf>
    <xf numFmtId="0" fontId="2" fillId="0" borderId="32" xfId="2" applyFont="1" applyBorder="1" applyAlignment="1">
      <alignment horizontal="center"/>
    </xf>
    <xf numFmtId="0" fontId="2" fillId="0" borderId="25" xfId="2" applyFont="1" applyBorder="1" applyAlignment="1">
      <alignment horizontal="center"/>
    </xf>
  </cellXfs>
  <cellStyles count="8">
    <cellStyle name="Euro" xfId="1" xr:uid="{00000000-0005-0000-0000-000000000000}"/>
    <cellStyle name="Migliaia" xfId="4" builtinId="3"/>
    <cellStyle name="Neutrale" xfId="7" builtinId="28"/>
    <cellStyle name="Normale" xfId="0" builtinId="0"/>
    <cellStyle name="Normale 2" xfId="2" xr:uid="{00000000-0005-0000-0000-000004000000}"/>
    <cellStyle name="Valore non valido" xfId="6" builtinId="27"/>
    <cellStyle name="Valore valido" xfId="5" builtinId="26"/>
    <cellStyle name="Valuta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49716</xdr:rowOff>
    </xdr:from>
    <xdr:to>
      <xdr:col>1</xdr:col>
      <xdr:colOff>619125</xdr:colOff>
      <xdr:row>74</xdr:row>
      <xdr:rowOff>112209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921118"/>
          <a:ext cx="5358393" cy="106145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it-IT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PREZZI DELLA PRESENTE ANALISI DEI COSTI SONO STATI TRATTI :</a:t>
          </a:r>
          <a:endParaRPr lang="it-IT"/>
        </a:p>
        <a:p>
          <a:pPr rtl="0"/>
          <a:endParaRPr lang="it-IT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it-IT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TARIFFARIO Assoverde "Prezzi informativi delle piante ornamentali e dei principali lavori di manutenzione e costuzione del verde" ed. 2013-2014;</a:t>
          </a:r>
          <a:endParaRPr lang="it-IT"/>
        </a:p>
        <a:p>
          <a:pPr rtl="0"/>
          <a:r>
            <a:rPr lang="it-IT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PREZZARIO DEI "MM.LL.PP. OPERE EDILI ed. 2014.</a:t>
          </a:r>
          <a:endParaRPr lang="it-IT"/>
        </a:p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2" name="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5250" y="10220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442479</xdr:colOff>
      <xdr:row>57</xdr:row>
      <xdr:rowOff>38966</xdr:rowOff>
    </xdr:from>
    <xdr:to>
      <xdr:col>5</xdr:col>
      <xdr:colOff>493568</xdr:colOff>
      <xdr:row>61</xdr:row>
      <xdr:rowOff>138545</xdr:rowOff>
    </xdr:to>
    <xdr:sp macro="" textlink="">
      <xdr:nvSpPr>
        <xdr:cNvPr id="3" name="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42479" y="10449791"/>
          <a:ext cx="7137689" cy="84252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I PREZZI DELLA PRESENTE ANALISI DEI COSTI SONO STATI TRATTI :</a:t>
          </a:r>
        </a:p>
        <a:p>
          <a:pPr algn="l" rtl="0">
            <a:defRPr sz="1000"/>
          </a:pPr>
          <a:endParaRPr lang="it-IT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it-IT" sz="1100" b="0" i="0">
              <a:latin typeface="+mn-lt"/>
              <a:ea typeface="+mn-ea"/>
              <a:cs typeface="+mn-cs"/>
            </a:rPr>
            <a:t>TARIFFARIO Assoverde "Prezzi informativi delle piante ornamentali e dei principali lavori di manutenzione e costuzione del verde" ed. 2019-2021</a:t>
          </a:r>
          <a:endParaRPr lang="it-IT" sz="800"/>
        </a:p>
        <a:p>
          <a:pPr rtl="0"/>
          <a:r>
            <a:rPr lang="it-IT" sz="1100" b="0" i="0">
              <a:latin typeface="+mn-lt"/>
              <a:ea typeface="+mn-ea"/>
              <a:cs typeface="+mn-cs"/>
            </a:rPr>
            <a:t>PREZZARIO DEI "MM.LL.PP. OPERE EDILI ed. 2014</a:t>
          </a:r>
          <a:endParaRPr lang="it-IT" sz="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56</xdr:row>
      <xdr:rowOff>0</xdr:rowOff>
    </xdr:from>
    <xdr:to>
      <xdr:col>0</xdr:col>
      <xdr:colOff>95250</xdr:colOff>
      <xdr:row>56</xdr:row>
      <xdr:rowOff>0</xdr:rowOff>
    </xdr:to>
    <xdr:sp macro="" textlink="">
      <xdr:nvSpPr>
        <xdr:cNvPr id="2" name="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5250" y="10410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47625</xdr:rowOff>
    </xdr:from>
    <xdr:to>
      <xdr:col>4</xdr:col>
      <xdr:colOff>381000</xdr:colOff>
      <xdr:row>62</xdr:row>
      <xdr:rowOff>76200</xdr:rowOff>
    </xdr:to>
    <xdr:sp macro="" textlink="">
      <xdr:nvSpPr>
        <xdr:cNvPr id="3" name="Tes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10648950"/>
          <a:ext cx="4591050" cy="952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I PREZZI DELLA PRESENTE ANALISI DEI COSTI SONO STATI TRATTI :</a:t>
          </a:r>
        </a:p>
        <a:p>
          <a:pPr algn="l" rtl="0">
            <a:defRPr sz="1000"/>
          </a:pPr>
          <a:endParaRPr lang="it-IT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TARIFFARIO Assoverde "Prezzi informativi delle piante ornamentali e dei principali lavori di manutenzione e costuzione del verde" 2013/214</a:t>
          </a:r>
        </a:p>
        <a:p>
          <a:pPr algn="l" rtl="0">
            <a:defRPr sz="1000"/>
          </a:pPr>
          <a:endParaRPr lang="it-IT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PREZZARIO DEI "MM.LL.PP. OPERE EDILI 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zoomScale="90" zoomScaleNormal="90" workbookViewId="0">
      <selection activeCell="D23" sqref="D23"/>
    </sheetView>
  </sheetViews>
  <sheetFormatPr defaultRowHeight="12.75" x14ac:dyDescent="0.2"/>
  <cols>
    <col min="1" max="1" width="56.7109375" customWidth="1"/>
    <col min="2" max="2" width="14.5703125" customWidth="1"/>
    <col min="3" max="3" width="13.7109375" customWidth="1"/>
    <col min="4" max="4" width="11" style="1" customWidth="1"/>
    <col min="5" max="5" width="6.7109375" customWidth="1"/>
    <col min="6" max="6" width="12.85546875" customWidth="1"/>
    <col min="7" max="7" width="9.85546875" style="2" customWidth="1"/>
    <col min="8" max="8" width="13.42578125" style="1" customWidth="1"/>
    <col min="10" max="10" width="9.140625" customWidth="1"/>
    <col min="11" max="11" width="10.5703125" customWidth="1"/>
  </cols>
  <sheetData>
    <row r="1" spans="1:11" ht="15" thickBot="1" x14ac:dyDescent="0.25">
      <c r="A1" s="59" t="s">
        <v>154</v>
      </c>
      <c r="B1" s="60"/>
      <c r="C1" s="4"/>
      <c r="D1" s="92"/>
      <c r="E1" s="61">
        <v>2020</v>
      </c>
      <c r="F1" s="62"/>
      <c r="G1" s="63"/>
      <c r="H1" s="62"/>
    </row>
    <row r="2" spans="1:11" ht="15.75" thickBot="1" x14ac:dyDescent="0.3">
      <c r="A2" s="97" t="s">
        <v>12</v>
      </c>
      <c r="B2" s="98"/>
      <c r="C2" s="99" t="s">
        <v>38</v>
      </c>
      <c r="D2" s="100" t="s">
        <v>39</v>
      </c>
      <c r="E2" s="101" t="s">
        <v>131</v>
      </c>
      <c r="F2" s="102" t="s">
        <v>14</v>
      </c>
      <c r="G2" s="103"/>
      <c r="H2" s="409"/>
    </row>
    <row r="3" spans="1:11" ht="13.5" thickBot="1" x14ac:dyDescent="0.25">
      <c r="A3" s="105" t="s">
        <v>157</v>
      </c>
      <c r="B3" s="383"/>
      <c r="C3" s="107"/>
      <c r="D3" s="108" t="s">
        <v>9</v>
      </c>
      <c r="E3" s="109"/>
      <c r="F3" s="110"/>
      <c r="G3" s="111"/>
      <c r="H3" s="521"/>
    </row>
    <row r="4" spans="1:11" ht="15" x14ac:dyDescent="0.25">
      <c r="A4" s="112" t="s">
        <v>15</v>
      </c>
      <c r="B4" s="355"/>
      <c r="C4" s="382">
        <v>34.21</v>
      </c>
      <c r="D4" s="405">
        <v>1690</v>
      </c>
      <c r="E4" s="116">
        <v>1</v>
      </c>
      <c r="F4" s="117">
        <f>SUM(C4*D4*E4)</f>
        <v>57814.9</v>
      </c>
      <c r="G4" s="118"/>
      <c r="H4" s="522"/>
      <c r="J4" s="445">
        <f>D4+D9</f>
        <v>1898</v>
      </c>
      <c r="K4" s="454">
        <f>F4+F9</f>
        <v>64930.58</v>
      </c>
    </row>
    <row r="5" spans="1:11" ht="15" x14ac:dyDescent="0.25">
      <c r="A5" s="119" t="s">
        <v>16</v>
      </c>
      <c r="B5" s="108"/>
      <c r="C5" s="382">
        <v>31.32</v>
      </c>
      <c r="D5" s="405">
        <v>1690</v>
      </c>
      <c r="E5" s="116">
        <v>1</v>
      </c>
      <c r="F5" s="117">
        <f>SUM(C5*D5*E5)</f>
        <v>52930.8</v>
      </c>
      <c r="G5" s="118"/>
      <c r="H5" s="522"/>
      <c r="K5" s="454">
        <f>F5</f>
        <v>52930.8</v>
      </c>
    </row>
    <row r="6" spans="1:11" ht="15" x14ac:dyDescent="0.25">
      <c r="A6" s="121" t="s">
        <v>37</v>
      </c>
      <c r="B6" s="108"/>
      <c r="C6" s="382">
        <v>28.67</v>
      </c>
      <c r="D6" s="405"/>
      <c r="E6" s="123">
        <v>1</v>
      </c>
      <c r="F6" s="117">
        <f>SUM(C6*D6*E6)</f>
        <v>0</v>
      </c>
      <c r="G6" s="118"/>
      <c r="H6" s="522"/>
    </row>
    <row r="7" spans="1:11" ht="15.75" thickBot="1" x14ac:dyDescent="0.3">
      <c r="A7" s="121"/>
      <c r="B7" s="108"/>
      <c r="C7" s="382" t="s">
        <v>183</v>
      </c>
      <c r="D7" s="411">
        <f>SUM(D4:D6)</f>
        <v>3380</v>
      </c>
      <c r="E7" s="123"/>
      <c r="F7" s="117"/>
      <c r="G7" s="118"/>
      <c r="H7" s="522"/>
    </row>
    <row r="8" spans="1:11" ht="13.5" thickBot="1" x14ac:dyDescent="0.25">
      <c r="A8" s="105" t="s">
        <v>155</v>
      </c>
      <c r="B8" s="108"/>
      <c r="E8" s="123"/>
      <c r="F8" s="117"/>
      <c r="G8" s="118"/>
      <c r="H8" s="522"/>
    </row>
    <row r="9" spans="1:11" ht="15.75" thickBot="1" x14ac:dyDescent="0.3">
      <c r="A9" s="399" t="s">
        <v>15</v>
      </c>
      <c r="B9" s="108"/>
      <c r="C9" s="382">
        <v>34.21</v>
      </c>
      <c r="D9" s="405">
        <v>208</v>
      </c>
      <c r="E9" s="123">
        <v>1</v>
      </c>
      <c r="F9" s="117">
        <f t="shared" ref="F9:F10" si="0">SUM(C9*D9*E9)</f>
        <v>7115.68</v>
      </c>
      <c r="G9" s="127" t="s">
        <v>52</v>
      </c>
      <c r="H9" s="522"/>
    </row>
    <row r="10" spans="1:11" ht="15.75" thickBot="1" x14ac:dyDescent="0.3">
      <c r="A10" s="399" t="s">
        <v>37</v>
      </c>
      <c r="B10" s="108"/>
      <c r="C10" s="382">
        <v>28.67</v>
      </c>
      <c r="D10" s="405">
        <v>208</v>
      </c>
      <c r="E10" s="123">
        <v>1</v>
      </c>
      <c r="F10" s="117">
        <f t="shared" si="0"/>
        <v>5963.3600000000006</v>
      </c>
      <c r="G10" s="128" t="s">
        <v>156</v>
      </c>
      <c r="H10" s="522"/>
      <c r="J10" s="454"/>
    </row>
    <row r="11" spans="1:11" ht="15.75" thickBot="1" x14ac:dyDescent="0.3">
      <c r="A11" s="399"/>
      <c r="B11" s="122"/>
      <c r="C11" s="401" t="s">
        <v>183</v>
      </c>
      <c r="D11" s="411">
        <f>SUM(D9:D10)</f>
        <v>416</v>
      </c>
      <c r="E11" s="123"/>
      <c r="F11" s="117"/>
      <c r="G11" s="456"/>
      <c r="H11" s="522"/>
      <c r="J11" s="454"/>
    </row>
    <row r="12" spans="1:11" ht="13.5" thickBot="1" x14ac:dyDescent="0.25">
      <c r="A12" s="402" t="s">
        <v>17</v>
      </c>
      <c r="B12" s="106"/>
      <c r="E12" s="125"/>
      <c r="F12" s="117"/>
      <c r="G12" s="118"/>
      <c r="H12" s="522"/>
    </row>
    <row r="13" spans="1:11" ht="15" x14ac:dyDescent="0.25">
      <c r="A13" s="112" t="s">
        <v>15</v>
      </c>
      <c r="B13" s="113"/>
      <c r="C13" s="114">
        <v>47.31</v>
      </c>
      <c r="D13" s="405">
        <v>208</v>
      </c>
      <c r="E13" s="126">
        <v>1</v>
      </c>
      <c r="F13" s="117">
        <f>SUM(C13*D13)</f>
        <v>9840.48</v>
      </c>
      <c r="G13" s="127" t="s">
        <v>52</v>
      </c>
      <c r="H13" s="522"/>
    </row>
    <row r="14" spans="1:11" ht="15" x14ac:dyDescent="0.25">
      <c r="A14" s="119" t="s">
        <v>16</v>
      </c>
      <c r="B14" s="109"/>
      <c r="C14" s="114">
        <v>43.32</v>
      </c>
      <c r="D14" s="405">
        <v>208</v>
      </c>
      <c r="E14" s="116">
        <v>1</v>
      </c>
      <c r="F14" s="117">
        <f>SUM(C14*D14)</f>
        <v>9010.56</v>
      </c>
      <c r="G14" s="128" t="s">
        <v>53</v>
      </c>
      <c r="H14" s="522"/>
    </row>
    <row r="15" spans="1:11" ht="13.5" customHeight="1" thickBot="1" x14ac:dyDescent="0.3">
      <c r="A15" s="119" t="s">
        <v>37</v>
      </c>
      <c r="B15" s="108"/>
      <c r="C15" s="114">
        <v>39.65</v>
      </c>
      <c r="D15" s="405">
        <v>0</v>
      </c>
      <c r="E15" s="403">
        <v>0</v>
      </c>
      <c r="F15" s="129">
        <f>SUM(C15*D15)</f>
        <v>0</v>
      </c>
      <c r="G15" s="118"/>
      <c r="H15" s="130">
        <f>D4+D5+D11+D16</f>
        <v>4212</v>
      </c>
      <c r="I15" t="s">
        <v>164</v>
      </c>
    </row>
    <row r="16" spans="1:11" ht="13.5" customHeight="1" thickBot="1" x14ac:dyDescent="0.3">
      <c r="A16" s="131"/>
      <c r="B16" s="132"/>
      <c r="C16" s="122" t="s">
        <v>183</v>
      </c>
      <c r="D16" s="412">
        <f>SUM(D13:D15)</f>
        <v>416</v>
      </c>
      <c r="E16" s="122"/>
      <c r="F16" s="104"/>
      <c r="G16" s="134" t="s">
        <v>18</v>
      </c>
      <c r="H16" s="413">
        <f>SUM(F3:F16)</f>
        <v>142675.78</v>
      </c>
      <c r="I16" t="s">
        <v>165</v>
      </c>
    </row>
    <row r="17" spans="1:8" ht="13.5" thickBot="1" x14ac:dyDescent="0.25">
      <c r="A17" s="97" t="s">
        <v>13</v>
      </c>
      <c r="B17" s="98"/>
      <c r="C17" s="135" t="s">
        <v>19</v>
      </c>
      <c r="D17" s="544" t="s">
        <v>45</v>
      </c>
      <c r="E17" s="545"/>
      <c r="F17" s="99" t="s">
        <v>14</v>
      </c>
      <c r="G17" s="118"/>
      <c r="H17" s="130"/>
    </row>
    <row r="18" spans="1:8" x14ac:dyDescent="0.2">
      <c r="A18" s="553" t="s">
        <v>20</v>
      </c>
      <c r="B18" s="554"/>
      <c r="C18" s="136">
        <v>220</v>
      </c>
      <c r="D18" s="137">
        <v>0</v>
      </c>
      <c r="E18" s="138"/>
      <c r="F18" s="139">
        <f>SUM(C18*D18)</f>
        <v>0</v>
      </c>
      <c r="G18" s="118"/>
      <c r="H18" s="130"/>
    </row>
    <row r="19" spans="1:8" x14ac:dyDescent="0.2">
      <c r="A19" s="140" t="s">
        <v>21</v>
      </c>
      <c r="B19" s="141"/>
      <c r="C19" s="142">
        <v>5.7</v>
      </c>
      <c r="D19" s="137">
        <v>100</v>
      </c>
      <c r="E19" s="138"/>
      <c r="F19" s="139">
        <f t="shared" ref="F19:F32" si="1">SUM(C19*D19)</f>
        <v>570</v>
      </c>
      <c r="G19" s="118"/>
      <c r="H19" s="130"/>
    </row>
    <row r="20" spans="1:8" x14ac:dyDescent="0.2">
      <c r="A20" s="143" t="s">
        <v>42</v>
      </c>
      <c r="B20" s="141"/>
      <c r="C20" s="142">
        <v>62.54</v>
      </c>
      <c r="D20" s="137">
        <v>0</v>
      </c>
      <c r="E20" s="138"/>
      <c r="F20" s="139">
        <f t="shared" si="1"/>
        <v>0</v>
      </c>
      <c r="G20" s="118"/>
      <c r="H20" s="130"/>
    </row>
    <row r="21" spans="1:8" ht="12.75" customHeight="1" x14ac:dyDescent="0.2">
      <c r="A21" s="144" t="s">
        <v>145</v>
      </c>
      <c r="B21" s="145"/>
      <c r="C21" s="146">
        <v>50.6</v>
      </c>
      <c r="D21" s="137">
        <v>20</v>
      </c>
      <c r="E21" s="138"/>
      <c r="F21" s="139">
        <f t="shared" si="1"/>
        <v>1012</v>
      </c>
      <c r="G21" s="118"/>
      <c r="H21" s="130"/>
    </row>
    <row r="22" spans="1:8" x14ac:dyDescent="0.2">
      <c r="A22" s="147" t="s">
        <v>146</v>
      </c>
      <c r="B22" s="148"/>
      <c r="C22" s="146">
        <v>50</v>
      </c>
      <c r="D22" s="137">
        <v>5</v>
      </c>
      <c r="E22" s="138"/>
      <c r="F22" s="139">
        <f t="shared" si="1"/>
        <v>250</v>
      </c>
      <c r="G22" s="149"/>
      <c r="H22" s="130"/>
    </row>
    <row r="23" spans="1:8" x14ac:dyDescent="0.2">
      <c r="A23" s="150" t="s">
        <v>147</v>
      </c>
      <c r="B23" s="151"/>
      <c r="C23" s="146">
        <v>40</v>
      </c>
      <c r="D23" s="137">
        <v>10</v>
      </c>
      <c r="E23" s="138"/>
      <c r="F23" s="139">
        <f t="shared" si="1"/>
        <v>400</v>
      </c>
      <c r="G23" s="118"/>
      <c r="H23" s="130"/>
    </row>
    <row r="24" spans="1:8" x14ac:dyDescent="0.2">
      <c r="A24" s="152" t="s">
        <v>40</v>
      </c>
      <c r="B24" s="151"/>
      <c r="C24" s="146">
        <v>6.76</v>
      </c>
      <c r="D24" s="137">
        <v>0</v>
      </c>
      <c r="E24" s="138"/>
      <c r="F24" s="139">
        <f t="shared" si="1"/>
        <v>0</v>
      </c>
      <c r="G24" s="118"/>
      <c r="H24" s="130"/>
    </row>
    <row r="25" spans="1:8" x14ac:dyDescent="0.2">
      <c r="A25" s="150" t="s">
        <v>22</v>
      </c>
      <c r="B25" s="151"/>
      <c r="C25" s="146">
        <v>8</v>
      </c>
      <c r="D25" s="137">
        <v>0</v>
      </c>
      <c r="E25" s="138"/>
      <c r="F25" s="139">
        <f t="shared" si="1"/>
        <v>0</v>
      </c>
      <c r="G25" s="118"/>
      <c r="H25" s="130"/>
    </row>
    <row r="26" spans="1:8" x14ac:dyDescent="0.2">
      <c r="A26" s="150" t="s">
        <v>23</v>
      </c>
      <c r="B26" s="151"/>
      <c r="C26" s="146">
        <v>47.82</v>
      </c>
      <c r="D26" s="137">
        <v>20</v>
      </c>
      <c r="E26" s="138"/>
      <c r="F26" s="139">
        <f t="shared" si="1"/>
        <v>956.4</v>
      </c>
      <c r="G26" s="118"/>
      <c r="H26" s="130"/>
    </row>
    <row r="27" spans="1:8" x14ac:dyDescent="0.2">
      <c r="A27" s="150" t="s">
        <v>24</v>
      </c>
      <c r="B27" s="151"/>
      <c r="C27" s="146">
        <v>1</v>
      </c>
      <c r="D27" s="137">
        <v>150</v>
      </c>
      <c r="E27" s="138"/>
      <c r="F27" s="139">
        <f t="shared" si="1"/>
        <v>150</v>
      </c>
      <c r="G27" s="118"/>
      <c r="H27" s="130"/>
    </row>
    <row r="28" spans="1:8" x14ac:dyDescent="0.2">
      <c r="A28" s="150" t="s">
        <v>25</v>
      </c>
      <c r="B28" s="151"/>
      <c r="C28" s="146">
        <v>1.65</v>
      </c>
      <c r="D28" s="137">
        <v>300</v>
      </c>
      <c r="E28" s="138"/>
      <c r="F28" s="139">
        <f t="shared" si="1"/>
        <v>495</v>
      </c>
      <c r="G28" s="118"/>
      <c r="H28" s="130"/>
    </row>
    <row r="29" spans="1:8" x14ac:dyDescent="0.2">
      <c r="A29" s="150" t="s">
        <v>46</v>
      </c>
      <c r="B29" s="151"/>
      <c r="C29" s="146">
        <v>50.38</v>
      </c>
      <c r="D29" s="153">
        <v>0</v>
      </c>
      <c r="E29" s="154"/>
      <c r="F29" s="139">
        <f t="shared" si="1"/>
        <v>0</v>
      </c>
      <c r="G29" s="118"/>
      <c r="H29" s="130"/>
    </row>
    <row r="30" spans="1:8" x14ac:dyDescent="0.2">
      <c r="A30" s="155" t="s">
        <v>57</v>
      </c>
      <c r="B30" s="156"/>
      <c r="C30" s="146">
        <v>15.49</v>
      </c>
      <c r="D30" s="137">
        <v>0</v>
      </c>
      <c r="E30" s="138"/>
      <c r="F30" s="139">
        <f t="shared" si="1"/>
        <v>0</v>
      </c>
      <c r="G30" s="118"/>
      <c r="H30" s="130"/>
    </row>
    <row r="31" spans="1:8" ht="13.5" thickBot="1" x14ac:dyDescent="0.25">
      <c r="A31" s="157" t="s">
        <v>63</v>
      </c>
      <c r="B31" s="156"/>
      <c r="C31" s="146">
        <v>28</v>
      </c>
      <c r="D31" s="137">
        <v>10</v>
      </c>
      <c r="E31" s="138"/>
      <c r="F31" s="139">
        <f>SUM(C31*D31)</f>
        <v>280</v>
      </c>
      <c r="G31" s="118"/>
      <c r="H31" s="130"/>
    </row>
    <row r="32" spans="1:8" ht="13.5" thickBot="1" x14ac:dyDescent="0.25">
      <c r="A32" s="158" t="s">
        <v>47</v>
      </c>
      <c r="B32" s="159"/>
      <c r="C32" s="127">
        <v>16.32</v>
      </c>
      <c r="D32" s="160">
        <v>30</v>
      </c>
      <c r="E32" s="161"/>
      <c r="F32" s="162">
        <f t="shared" si="1"/>
        <v>489.6</v>
      </c>
      <c r="G32" s="134" t="s">
        <v>18</v>
      </c>
      <c r="H32" s="163">
        <f>SUM(F18:F32)</f>
        <v>4603</v>
      </c>
    </row>
    <row r="33" spans="1:8" x14ac:dyDescent="0.2">
      <c r="A33" s="164" t="s">
        <v>62</v>
      </c>
      <c r="B33" s="165" t="s">
        <v>3</v>
      </c>
      <c r="C33" s="166" t="s">
        <v>26</v>
      </c>
      <c r="D33" s="560" t="s">
        <v>61</v>
      </c>
      <c r="E33" s="561"/>
      <c r="F33" s="167" t="s">
        <v>14</v>
      </c>
      <c r="G33" s="168"/>
      <c r="H33" s="130"/>
    </row>
    <row r="34" spans="1:8" ht="13.5" thickBot="1" x14ac:dyDescent="0.25">
      <c r="A34" s="169" t="s">
        <v>27</v>
      </c>
      <c r="B34" s="170" t="s">
        <v>28</v>
      </c>
      <c r="C34" s="171" t="s">
        <v>48</v>
      </c>
      <c r="D34" s="562"/>
      <c r="E34" s="563"/>
      <c r="F34" s="171"/>
      <c r="G34" s="168"/>
      <c r="H34" s="130"/>
    </row>
    <row r="35" spans="1:8" x14ac:dyDescent="0.2">
      <c r="A35" s="172" t="s">
        <v>59</v>
      </c>
      <c r="B35" s="173">
        <v>16.178000000000001</v>
      </c>
      <c r="C35" s="384">
        <v>750</v>
      </c>
      <c r="D35" s="513"/>
      <c r="E35" s="514"/>
      <c r="F35" s="389">
        <f>SUM(B35*C35)</f>
        <v>12133.5</v>
      </c>
      <c r="G35" s="118"/>
      <c r="H35" s="130"/>
    </row>
    <row r="36" spans="1:8" x14ac:dyDescent="0.2">
      <c r="A36" s="525" t="s">
        <v>212</v>
      </c>
      <c r="B36" s="529">
        <v>59.86</v>
      </c>
      <c r="C36" s="548">
        <v>60</v>
      </c>
      <c r="D36" s="515"/>
      <c r="E36" s="516"/>
      <c r="F36" s="546">
        <f>SUM(B36*C36)+D37</f>
        <v>3591.6</v>
      </c>
      <c r="G36" s="539"/>
      <c r="H36" s="130"/>
    </row>
    <row r="37" spans="1:8" ht="6.75" customHeight="1" x14ac:dyDescent="0.2">
      <c r="A37" s="526"/>
      <c r="B37" s="530"/>
      <c r="C37" s="549"/>
      <c r="D37" s="515"/>
      <c r="E37" s="516"/>
      <c r="F37" s="547"/>
      <c r="G37" s="539"/>
      <c r="H37" s="130"/>
    </row>
    <row r="38" spans="1:8" ht="15" customHeight="1" x14ac:dyDescent="0.2">
      <c r="A38" s="531" t="s">
        <v>88</v>
      </c>
      <c r="B38" s="537"/>
      <c r="C38" s="542"/>
      <c r="D38" s="517" t="s">
        <v>9</v>
      </c>
      <c r="E38" s="518"/>
      <c r="F38" s="390"/>
      <c r="G38" s="539"/>
      <c r="H38" s="130"/>
    </row>
    <row r="39" spans="1:8" x14ac:dyDescent="0.2">
      <c r="A39" s="532"/>
      <c r="B39" s="538"/>
      <c r="C39" s="543"/>
      <c r="D39" s="519"/>
      <c r="E39" s="520"/>
      <c r="F39" s="391">
        <f>SUM(B38*C38)+D39</f>
        <v>0</v>
      </c>
      <c r="G39" s="539"/>
      <c r="H39" s="130"/>
    </row>
    <row r="40" spans="1:8" x14ac:dyDescent="0.2">
      <c r="A40" s="533" t="s">
        <v>60</v>
      </c>
      <c r="B40" s="535">
        <v>81.73</v>
      </c>
      <c r="C40" s="512">
        <v>45</v>
      </c>
      <c r="D40" s="515"/>
      <c r="E40" s="516"/>
      <c r="F40" s="511">
        <f>SUM(B40*C40)+D41</f>
        <v>3677.8500000000004</v>
      </c>
      <c r="G40" s="539"/>
      <c r="H40" s="130"/>
    </row>
    <row r="41" spans="1:8" x14ac:dyDescent="0.2">
      <c r="A41" s="534"/>
      <c r="B41" s="536"/>
      <c r="C41" s="512"/>
      <c r="D41" s="515"/>
      <c r="E41" s="516"/>
      <c r="F41" s="511"/>
      <c r="G41" s="539"/>
      <c r="H41" s="130"/>
    </row>
    <row r="42" spans="1:8" x14ac:dyDescent="0.2">
      <c r="A42" s="525" t="s">
        <v>132</v>
      </c>
      <c r="B42" s="527">
        <v>0.24</v>
      </c>
      <c r="C42" s="566"/>
      <c r="D42" s="564"/>
      <c r="E42" s="565"/>
      <c r="F42" s="511">
        <f>SUM(B42*C42)+D43</f>
        <v>0</v>
      </c>
      <c r="G42" s="539"/>
      <c r="H42" s="130"/>
    </row>
    <row r="43" spans="1:8" ht="7.5" customHeight="1" x14ac:dyDescent="0.2">
      <c r="A43" s="526"/>
      <c r="B43" s="528"/>
      <c r="C43" s="566"/>
      <c r="D43" s="564"/>
      <c r="E43" s="565"/>
      <c r="F43" s="511"/>
      <c r="G43" s="539"/>
      <c r="H43" s="130"/>
    </row>
    <row r="44" spans="1:8" x14ac:dyDescent="0.2">
      <c r="A44" s="176" t="s">
        <v>133</v>
      </c>
      <c r="B44" s="177">
        <v>0.21</v>
      </c>
      <c r="C44" s="254"/>
      <c r="D44" s="515"/>
      <c r="E44" s="516"/>
      <c r="F44" s="391">
        <f>SUM(B44*C44)+D44</f>
        <v>0</v>
      </c>
      <c r="G44" s="539"/>
      <c r="H44" s="130"/>
    </row>
    <row r="45" spans="1:8" ht="14.25" customHeight="1" x14ac:dyDescent="0.2">
      <c r="A45" s="525" t="s">
        <v>87</v>
      </c>
      <c r="B45" s="527">
        <v>0.2</v>
      </c>
      <c r="C45" s="385"/>
      <c r="D45" s="394"/>
      <c r="E45" s="395"/>
      <c r="F45" s="511">
        <f>SUM(B45*C46)+D46</f>
        <v>0</v>
      </c>
      <c r="G45" s="539"/>
      <c r="H45" s="130"/>
    </row>
    <row r="46" spans="1:8" ht="3.75" customHeight="1" x14ac:dyDescent="0.2">
      <c r="A46" s="559"/>
      <c r="B46" s="528"/>
      <c r="C46" s="179">
        <v>0</v>
      </c>
      <c r="D46" s="394"/>
      <c r="E46" s="395"/>
      <c r="F46" s="511"/>
      <c r="G46" s="539"/>
      <c r="H46" s="130"/>
    </row>
    <row r="47" spans="1:8" x14ac:dyDescent="0.2">
      <c r="A47" s="180" t="s">
        <v>86</v>
      </c>
      <c r="B47" s="181">
        <v>0</v>
      </c>
      <c r="C47" s="255"/>
      <c r="D47" s="515"/>
      <c r="E47" s="516"/>
      <c r="F47" s="391">
        <f t="shared" ref="F47:F51" si="2">SUM(B47*C47)+D47</f>
        <v>0</v>
      </c>
      <c r="G47" s="539"/>
      <c r="H47" s="130"/>
    </row>
    <row r="48" spans="1:8" x14ac:dyDescent="0.2">
      <c r="A48" s="183" t="s">
        <v>85</v>
      </c>
      <c r="B48" s="181">
        <v>0</v>
      </c>
      <c r="C48" s="254"/>
      <c r="D48" s="515"/>
      <c r="E48" s="516"/>
      <c r="F48" s="391">
        <f t="shared" si="2"/>
        <v>0</v>
      </c>
      <c r="G48" s="539"/>
      <c r="H48" s="130"/>
    </row>
    <row r="49" spans="1:8" x14ac:dyDescent="0.2">
      <c r="A49" s="183" t="s">
        <v>84</v>
      </c>
      <c r="B49" s="181"/>
      <c r="C49" s="386"/>
      <c r="D49" s="397">
        <v>500</v>
      </c>
      <c r="E49" s="396"/>
      <c r="F49" s="391">
        <f t="shared" si="2"/>
        <v>500</v>
      </c>
      <c r="G49" s="539"/>
      <c r="H49" s="130"/>
    </row>
    <row r="50" spans="1:8" x14ac:dyDescent="0.2">
      <c r="A50" s="183" t="s">
        <v>58</v>
      </c>
      <c r="B50" s="181"/>
      <c r="C50" s="386"/>
      <c r="D50" s="523"/>
      <c r="E50" s="524"/>
      <c r="F50" s="391">
        <f t="shared" si="2"/>
        <v>0</v>
      </c>
      <c r="G50" s="539"/>
      <c r="H50" s="522"/>
    </row>
    <row r="51" spans="1:8" ht="13.5" thickBot="1" x14ac:dyDescent="0.25">
      <c r="A51" s="183" t="s">
        <v>83</v>
      </c>
      <c r="B51" s="177">
        <v>15.6</v>
      </c>
      <c r="C51" s="386"/>
      <c r="D51" s="523"/>
      <c r="E51" s="524"/>
      <c r="F51" s="391">
        <f t="shared" si="2"/>
        <v>0</v>
      </c>
      <c r="G51" s="540"/>
      <c r="H51" s="541"/>
    </row>
    <row r="52" spans="1:8" ht="13.5" thickBot="1" x14ac:dyDescent="0.25">
      <c r="A52" s="185" t="s">
        <v>134</v>
      </c>
      <c r="B52" s="186">
        <v>1</v>
      </c>
      <c r="C52" s="387"/>
      <c r="D52" s="398">
        <v>11059.23</v>
      </c>
      <c r="E52" s="396"/>
      <c r="F52" s="392">
        <f>B52*D52</f>
        <v>11059.23</v>
      </c>
      <c r="G52" s="187"/>
      <c r="H52" s="163"/>
    </row>
    <row r="53" spans="1:8" ht="13.5" thickBot="1" x14ac:dyDescent="0.25">
      <c r="A53" s="188"/>
      <c r="B53" s="189"/>
      <c r="C53" s="190"/>
      <c r="D53" s="393"/>
      <c r="E53" s="393"/>
      <c r="F53" s="389"/>
      <c r="G53" s="187" t="s">
        <v>18</v>
      </c>
      <c r="H53" s="191">
        <f>F35+F36+F40+F49+F52</f>
        <v>30962.18</v>
      </c>
    </row>
    <row r="54" spans="1:8" x14ac:dyDescent="0.2">
      <c r="A54" s="192" t="s">
        <v>41</v>
      </c>
      <c r="B54" s="193"/>
      <c r="C54" s="194" t="s">
        <v>51</v>
      </c>
      <c r="D54" s="195" t="s">
        <v>29</v>
      </c>
      <c r="E54" s="96" t="s">
        <v>30</v>
      </c>
      <c r="F54" s="196" t="s">
        <v>14</v>
      </c>
      <c r="G54" s="550"/>
      <c r="H54" s="130"/>
    </row>
    <row r="55" spans="1:8" x14ac:dyDescent="0.2">
      <c r="A55" s="557" t="s">
        <v>64</v>
      </c>
      <c r="B55" s="558"/>
      <c r="C55" s="197"/>
      <c r="D55" s="198">
        <v>298</v>
      </c>
      <c r="E55" s="199">
        <v>1</v>
      </c>
      <c r="F55" s="200">
        <f>D55*E55</f>
        <v>298</v>
      </c>
      <c r="G55" s="551"/>
      <c r="H55" s="130"/>
    </row>
    <row r="56" spans="1:8" x14ac:dyDescent="0.2">
      <c r="A56" s="555" t="s">
        <v>161</v>
      </c>
      <c r="B56" s="556"/>
      <c r="C56" s="108"/>
      <c r="D56" s="201">
        <v>500</v>
      </c>
      <c r="E56" s="202">
        <v>2</v>
      </c>
      <c r="F56" s="200">
        <f t="shared" ref="F56:F63" si="3">D56*E56</f>
        <v>1000</v>
      </c>
      <c r="G56" s="551"/>
      <c r="H56" s="130"/>
    </row>
    <row r="57" spans="1:8" x14ac:dyDescent="0.2">
      <c r="A57" s="203" t="s">
        <v>31</v>
      </c>
      <c r="B57" s="204"/>
      <c r="C57" s="151"/>
      <c r="D57" s="205">
        <v>366.88</v>
      </c>
      <c r="E57" s="202">
        <v>3</v>
      </c>
      <c r="F57" s="200">
        <f t="shared" si="3"/>
        <v>1100.6399999999999</v>
      </c>
      <c r="G57" s="551"/>
      <c r="H57" s="130"/>
    </row>
    <row r="58" spans="1:8" x14ac:dyDescent="0.2">
      <c r="A58" s="203" t="s">
        <v>32</v>
      </c>
      <c r="B58" s="204"/>
      <c r="C58" s="151"/>
      <c r="D58" s="205">
        <v>800</v>
      </c>
      <c r="E58" s="202">
        <v>3</v>
      </c>
      <c r="F58" s="200">
        <f t="shared" si="3"/>
        <v>2400</v>
      </c>
      <c r="G58" s="551"/>
      <c r="H58" s="130"/>
    </row>
    <row r="59" spans="1:8" x14ac:dyDescent="0.2">
      <c r="A59" s="203" t="s">
        <v>33</v>
      </c>
      <c r="B59" s="108"/>
      <c r="C59" s="151"/>
      <c r="D59" s="205">
        <v>800</v>
      </c>
      <c r="E59" s="202">
        <v>2</v>
      </c>
      <c r="F59" s="200">
        <f t="shared" si="3"/>
        <v>1600</v>
      </c>
      <c r="G59" s="551"/>
      <c r="H59" s="130"/>
    </row>
    <row r="60" spans="1:8" x14ac:dyDescent="0.2">
      <c r="A60" s="203" t="s">
        <v>65</v>
      </c>
      <c r="B60" s="108"/>
      <c r="C60" s="151"/>
      <c r="D60" s="205">
        <v>2500</v>
      </c>
      <c r="E60" s="202">
        <v>1</v>
      </c>
      <c r="F60" s="200">
        <f t="shared" si="3"/>
        <v>2500</v>
      </c>
      <c r="G60" s="551"/>
      <c r="H60" s="130"/>
    </row>
    <row r="61" spans="1:8" x14ac:dyDescent="0.2">
      <c r="A61" s="203" t="s">
        <v>34</v>
      </c>
      <c r="B61" s="108"/>
      <c r="C61" s="151"/>
      <c r="D61" s="205">
        <v>195</v>
      </c>
      <c r="E61" s="202">
        <v>1</v>
      </c>
      <c r="F61" s="200">
        <f t="shared" si="3"/>
        <v>195</v>
      </c>
      <c r="G61" s="551"/>
      <c r="H61" s="130"/>
    </row>
    <row r="62" spans="1:8" ht="13.5" thickBot="1" x14ac:dyDescent="0.25">
      <c r="A62" s="203" t="s">
        <v>35</v>
      </c>
      <c r="B62" s="108"/>
      <c r="C62" s="151"/>
      <c r="D62" s="205">
        <v>500</v>
      </c>
      <c r="E62" s="202">
        <v>1</v>
      </c>
      <c r="F62" s="200">
        <f t="shared" si="3"/>
        <v>500</v>
      </c>
      <c r="G62" s="552"/>
      <c r="H62" s="130"/>
    </row>
    <row r="63" spans="1:8" ht="13.5" thickBot="1" x14ac:dyDescent="0.25">
      <c r="A63" s="206" t="s">
        <v>36</v>
      </c>
      <c r="B63" s="206"/>
      <c r="C63" s="206"/>
      <c r="D63" s="207">
        <v>3160</v>
      </c>
      <c r="E63" s="208">
        <v>1</v>
      </c>
      <c r="F63" s="200">
        <f t="shared" si="3"/>
        <v>3160</v>
      </c>
      <c r="G63" s="209"/>
      <c r="H63" s="210"/>
    </row>
    <row r="64" spans="1:8" ht="13.5" thickBot="1" x14ac:dyDescent="0.25">
      <c r="A64" s="211"/>
      <c r="B64" s="211"/>
      <c r="C64" s="211"/>
      <c r="D64" s="212"/>
      <c r="E64" s="213"/>
      <c r="F64" s="214"/>
      <c r="G64" s="215" t="s">
        <v>18</v>
      </c>
      <c r="H64" s="216">
        <f>SUM(F55:F63)</f>
        <v>12753.64</v>
      </c>
    </row>
    <row r="65" spans="1:8" x14ac:dyDescent="0.2">
      <c r="A65" s="217" t="s">
        <v>149</v>
      </c>
      <c r="B65" s="217" t="s">
        <v>54</v>
      </c>
      <c r="C65" s="218" t="s">
        <v>55</v>
      </c>
      <c r="D65" s="218"/>
      <c r="E65" s="219"/>
      <c r="F65" s="220" t="s">
        <v>14</v>
      </c>
      <c r="G65" s="221"/>
      <c r="H65" s="212"/>
    </row>
    <row r="66" spans="1:8" x14ac:dyDescent="0.2">
      <c r="A66" s="222" t="s">
        <v>148</v>
      </c>
      <c r="B66" s="222">
        <v>5400</v>
      </c>
      <c r="C66" s="223">
        <v>1</v>
      </c>
      <c r="D66" s="223"/>
      <c r="E66" s="224"/>
      <c r="F66" s="225">
        <f>SUM(B66*C66)+D66</f>
        <v>5400</v>
      </c>
      <c r="G66" s="221"/>
      <c r="H66" s="212"/>
    </row>
    <row r="67" spans="1:8" ht="13.5" thickBot="1" x14ac:dyDescent="0.25">
      <c r="A67" s="226" t="s">
        <v>56</v>
      </c>
      <c r="B67" s="226">
        <v>43.87</v>
      </c>
      <c r="C67" s="227">
        <v>0</v>
      </c>
      <c r="D67" s="227"/>
      <c r="E67" s="224"/>
      <c r="F67" s="225">
        <f>SUM(B67*C67)+D67</f>
        <v>0</v>
      </c>
      <c r="G67" s="221"/>
      <c r="H67" s="212"/>
    </row>
    <row r="68" spans="1:8" x14ac:dyDescent="0.2">
      <c r="A68" s="226" t="s">
        <v>140</v>
      </c>
      <c r="B68" s="226">
        <v>52.95</v>
      </c>
      <c r="C68" s="227">
        <v>0</v>
      </c>
      <c r="D68" s="227"/>
      <c r="E68" s="224"/>
      <c r="F68" s="225">
        <f>SUM(B68*C68)+D68</f>
        <v>0</v>
      </c>
      <c r="G68" s="228" t="s">
        <v>18</v>
      </c>
      <c r="H68" s="229">
        <f>SUM(F66:F68)</f>
        <v>5400</v>
      </c>
    </row>
    <row r="69" spans="1:8" x14ac:dyDescent="0.2">
      <c r="A69" s="230"/>
      <c r="B69" s="230"/>
      <c r="C69" s="231"/>
      <c r="D69" s="232"/>
      <c r="E69" s="388" t="s">
        <v>144</v>
      </c>
      <c r="F69" s="373"/>
      <c r="G69" s="374" t="s">
        <v>18</v>
      </c>
      <c r="H69" s="408">
        <f>SUM(H15:H68)</f>
        <v>200606.59999999998</v>
      </c>
    </row>
    <row r="70" spans="1:8" x14ac:dyDescent="0.2">
      <c r="A70" s="233"/>
      <c r="B70" s="233"/>
      <c r="C70" s="233"/>
      <c r="D70" s="234"/>
      <c r="E70" s="375" t="s">
        <v>143</v>
      </c>
      <c r="F70" s="376"/>
      <c r="G70" s="377"/>
      <c r="H70" s="378"/>
    </row>
    <row r="71" spans="1:8" x14ac:dyDescent="0.2">
      <c r="A71" s="233"/>
      <c r="B71" s="233"/>
      <c r="C71" s="233"/>
      <c r="D71" s="234"/>
      <c r="E71" s="233" t="s">
        <v>141</v>
      </c>
      <c r="F71" s="233"/>
      <c r="G71" s="235"/>
      <c r="H71" s="379">
        <v>24774.65</v>
      </c>
    </row>
    <row r="72" spans="1:8" x14ac:dyDescent="0.2">
      <c r="A72" s="233"/>
      <c r="B72" s="233"/>
      <c r="C72" s="233"/>
      <c r="D72" s="234"/>
      <c r="E72" s="233" t="s">
        <v>142</v>
      </c>
      <c r="F72" s="233"/>
      <c r="G72" s="235"/>
      <c r="H72" s="400">
        <v>17142.650000000001</v>
      </c>
    </row>
    <row r="73" spans="1:8" x14ac:dyDescent="0.2">
      <c r="A73" s="233"/>
      <c r="B73" s="233"/>
      <c r="C73" s="233"/>
      <c r="D73" s="234"/>
      <c r="E73" s="233"/>
      <c r="F73" s="233"/>
      <c r="G73" s="235"/>
      <c r="H73" s="234"/>
    </row>
    <row r="74" spans="1:8" x14ac:dyDescent="0.2">
      <c r="A74" s="233"/>
      <c r="B74" s="233"/>
      <c r="C74" s="233"/>
      <c r="D74" s="234"/>
      <c r="E74" s="380"/>
      <c r="F74" s="381"/>
      <c r="G74" s="500"/>
      <c r="H74" s="501"/>
    </row>
    <row r="75" spans="1:8" x14ac:dyDescent="0.2">
      <c r="A75" s="233"/>
      <c r="B75" s="233"/>
      <c r="C75" s="233"/>
      <c r="D75" s="234"/>
      <c r="E75" s="233"/>
      <c r="F75" s="233"/>
      <c r="G75" s="235"/>
      <c r="H75" s="234"/>
    </row>
    <row r="76" spans="1:8" ht="1.5" customHeight="1" thickBot="1" x14ac:dyDescent="0.25">
      <c r="A76" s="93"/>
      <c r="B76" s="93"/>
      <c r="C76" s="93"/>
      <c r="D76" s="94"/>
      <c r="E76" s="93"/>
      <c r="F76" s="93"/>
      <c r="G76" s="95"/>
      <c r="H76" s="94"/>
    </row>
  </sheetData>
  <sheetProtection algorithmName="SHA-512" hashValue="Q6G4EjUVlUFyGgqddTHVUCLJ7wKYqWyg1z8roXMYd/6MsYsP5uj+z2KFHzvzC7aYcwiBsXXYnNNZGqBWsnc6rQ==" saltValue="7u6wrrwRXwT+bbwGhNlTPQ==" spinCount="100000" sheet="1" objects="1" scenarios="1"/>
  <mergeCells count="38">
    <mergeCell ref="G54:G62"/>
    <mergeCell ref="A18:B18"/>
    <mergeCell ref="A56:B56"/>
    <mergeCell ref="A55:B55"/>
    <mergeCell ref="D47:E47"/>
    <mergeCell ref="B45:B46"/>
    <mergeCell ref="A45:A46"/>
    <mergeCell ref="D48:E48"/>
    <mergeCell ref="D50:E50"/>
    <mergeCell ref="F45:F46"/>
    <mergeCell ref="D33:E34"/>
    <mergeCell ref="D41:E41"/>
    <mergeCell ref="D42:E43"/>
    <mergeCell ref="D44:E44"/>
    <mergeCell ref="C42:C43"/>
    <mergeCell ref="F42:F43"/>
    <mergeCell ref="H3:H14"/>
    <mergeCell ref="D51:E51"/>
    <mergeCell ref="A42:A43"/>
    <mergeCell ref="B42:B43"/>
    <mergeCell ref="A36:A37"/>
    <mergeCell ref="B36:B37"/>
    <mergeCell ref="A38:A39"/>
    <mergeCell ref="A40:A41"/>
    <mergeCell ref="B40:B41"/>
    <mergeCell ref="B38:B39"/>
    <mergeCell ref="G36:G51"/>
    <mergeCell ref="H50:H51"/>
    <mergeCell ref="C38:C39"/>
    <mergeCell ref="D17:E17"/>
    <mergeCell ref="F36:F37"/>
    <mergeCell ref="C36:C37"/>
    <mergeCell ref="F40:F41"/>
    <mergeCell ref="C40:C41"/>
    <mergeCell ref="D35:E35"/>
    <mergeCell ref="D36:E37"/>
    <mergeCell ref="D38:E39"/>
    <mergeCell ref="D40:E40"/>
  </mergeCells>
  <phoneticPr fontId="0" type="noConversion"/>
  <printOptions gridLines="1" gridLinesSet="0"/>
  <pageMargins left="0.75" right="0.27" top="1" bottom="0.35" header="0.5" footer="0.5"/>
  <pageSetup paperSize="9" scale="73" orientation="portrait" horizontalDpi="4294967294" r:id="rId1"/>
  <headerFooter alignWithMargins="0">
    <oddHeader>&amp;A</oddHeader>
    <oddFooter>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workbookViewId="0">
      <selection activeCell="I58" sqref="I58"/>
    </sheetView>
  </sheetViews>
  <sheetFormatPr defaultRowHeight="12.75" x14ac:dyDescent="0.2"/>
  <cols>
    <col min="1" max="1" width="38.85546875" customWidth="1"/>
    <col min="2" max="2" width="10.85546875" customWidth="1"/>
    <col min="3" max="3" width="12" customWidth="1"/>
    <col min="4" max="4" width="7.7109375" customWidth="1"/>
    <col min="5" max="5" width="7.140625" customWidth="1"/>
    <col min="6" max="6" width="12" customWidth="1"/>
    <col min="7" max="7" width="6" customWidth="1"/>
    <col min="8" max="8" width="10.85546875" customWidth="1"/>
  </cols>
  <sheetData>
    <row r="1" spans="1:8" x14ac:dyDescent="0.2">
      <c r="A1" s="236" t="s">
        <v>90</v>
      </c>
      <c r="B1" s="237"/>
      <c r="C1" s="238"/>
      <c r="D1" s="239"/>
      <c r="E1" s="239"/>
      <c r="F1" s="240"/>
      <c r="G1" s="240"/>
      <c r="H1" s="241"/>
    </row>
    <row r="2" spans="1:8" ht="13.5" thickBot="1" x14ac:dyDescent="0.25">
      <c r="A2" s="410" t="s">
        <v>153</v>
      </c>
      <c r="B2" s="336"/>
      <c r="C2" s="242"/>
      <c r="D2" s="243"/>
      <c r="E2" s="243"/>
      <c r="F2" s="244"/>
      <c r="G2" s="244"/>
      <c r="H2" s="245"/>
    </row>
    <row r="3" spans="1:8" ht="13.5" thickBot="1" x14ac:dyDescent="0.25">
      <c r="A3" s="337" t="s">
        <v>12</v>
      </c>
      <c r="B3" s="338"/>
      <c r="C3" s="246" t="s">
        <v>38</v>
      </c>
      <c r="D3" s="171" t="s">
        <v>39</v>
      </c>
      <c r="E3" s="171" t="s">
        <v>137</v>
      </c>
      <c r="F3" s="247" t="s">
        <v>14</v>
      </c>
      <c r="G3" s="567"/>
      <c r="H3" s="569"/>
    </row>
    <row r="4" spans="1:8" ht="13.5" thickBot="1" x14ac:dyDescent="0.25">
      <c r="A4" s="248" t="s">
        <v>7</v>
      </c>
      <c r="B4" s="106"/>
      <c r="C4" s="249" t="s">
        <v>153</v>
      </c>
      <c r="D4" s="108" t="s">
        <v>9</v>
      </c>
      <c r="E4" s="250"/>
      <c r="F4" s="250"/>
      <c r="G4" s="567"/>
      <c r="H4" s="569"/>
    </row>
    <row r="5" spans="1:8" x14ac:dyDescent="0.2">
      <c r="A5" s="143" t="s">
        <v>15</v>
      </c>
      <c r="B5" s="113"/>
      <c r="C5" s="114">
        <v>34.21</v>
      </c>
      <c r="D5" s="251">
        <v>0</v>
      </c>
      <c r="E5" s="146">
        <v>0</v>
      </c>
      <c r="F5" s="146">
        <f>SUM(C5*D5*E5)</f>
        <v>0</v>
      </c>
      <c r="G5" s="567"/>
      <c r="H5" s="569"/>
    </row>
    <row r="6" spans="1:8" x14ac:dyDescent="0.2">
      <c r="A6" s="455" t="s">
        <v>158</v>
      </c>
      <c r="B6" s="120"/>
      <c r="C6" s="114">
        <v>31.32</v>
      </c>
      <c r="D6" s="251">
        <v>0</v>
      </c>
      <c r="E6" s="146">
        <v>0</v>
      </c>
      <c r="F6" s="146">
        <f>SUM(C6*D6*E6)</f>
        <v>0</v>
      </c>
      <c r="G6" s="567"/>
      <c r="H6" s="569"/>
    </row>
    <row r="7" spans="1:8" ht="13.5" thickBot="1" x14ac:dyDescent="0.25">
      <c r="A7" s="253" t="s">
        <v>37</v>
      </c>
      <c r="B7" s="122"/>
      <c r="C7" s="114">
        <v>28.67</v>
      </c>
      <c r="D7" s="251">
        <v>0</v>
      </c>
      <c r="E7" s="146">
        <v>0</v>
      </c>
      <c r="F7" s="146">
        <f>C7*D7*E7</f>
        <v>0</v>
      </c>
      <c r="G7" s="567"/>
      <c r="H7" s="569"/>
    </row>
    <row r="8" spans="1:8" ht="13.5" thickBot="1" x14ac:dyDescent="0.25">
      <c r="A8" s="248" t="s">
        <v>17</v>
      </c>
      <c r="B8" s="124"/>
      <c r="C8" s="114"/>
      <c r="D8" s="115"/>
      <c r="E8" s="254"/>
      <c r="F8" s="146"/>
      <c r="G8" s="567"/>
      <c r="H8" s="569"/>
    </row>
    <row r="9" spans="1:8" x14ac:dyDescent="0.2">
      <c r="A9" s="143" t="s">
        <v>15</v>
      </c>
      <c r="B9" s="113"/>
      <c r="C9" s="114">
        <v>0</v>
      </c>
      <c r="D9" s="115"/>
      <c r="E9" s="254"/>
      <c r="F9" s="146">
        <f>SUM(C9*D9)</f>
        <v>0</v>
      </c>
      <c r="G9" s="567"/>
      <c r="H9" s="569"/>
    </row>
    <row r="10" spans="1:8" x14ac:dyDescent="0.2">
      <c r="A10" s="252" t="s">
        <v>16</v>
      </c>
      <c r="B10" s="109"/>
      <c r="C10" s="114">
        <v>0</v>
      </c>
      <c r="D10" s="115"/>
      <c r="E10" s="115"/>
      <c r="F10" s="146">
        <f>SUM(C10*D10)</f>
        <v>0</v>
      </c>
      <c r="G10" s="567"/>
      <c r="H10" s="569"/>
    </row>
    <row r="11" spans="1:8" ht="13.5" thickBot="1" x14ac:dyDescent="0.25">
      <c r="A11" s="253" t="s">
        <v>37</v>
      </c>
      <c r="B11" s="122"/>
      <c r="C11" s="114">
        <v>0</v>
      </c>
      <c r="D11" s="182"/>
      <c r="E11" s="255"/>
      <c r="F11" s="128">
        <f>SUM(C11*D11)</f>
        <v>0</v>
      </c>
      <c r="G11" s="568"/>
      <c r="H11" s="570"/>
    </row>
    <row r="12" spans="1:8" ht="13.5" thickBot="1" x14ac:dyDescent="0.25">
      <c r="A12" s="256"/>
      <c r="B12" s="257"/>
      <c r="C12" s="122"/>
      <c r="D12" s="122"/>
      <c r="E12" s="122"/>
      <c r="F12" s="122"/>
      <c r="G12" s="258" t="s">
        <v>18</v>
      </c>
      <c r="H12" s="259">
        <f>SUM(F4:F12)</f>
        <v>0</v>
      </c>
    </row>
    <row r="13" spans="1:8" ht="13.5" thickBot="1" x14ac:dyDescent="0.25">
      <c r="A13" s="97" t="s">
        <v>13</v>
      </c>
      <c r="B13" s="98"/>
      <c r="C13" s="99" t="s">
        <v>19</v>
      </c>
      <c r="D13" s="102" t="s">
        <v>91</v>
      </c>
      <c r="E13" s="102"/>
      <c r="F13" s="99" t="s">
        <v>14</v>
      </c>
      <c r="G13" s="260"/>
      <c r="H13" s="260"/>
    </row>
    <row r="14" spans="1:8" x14ac:dyDescent="0.2">
      <c r="A14" s="553" t="s">
        <v>20</v>
      </c>
      <c r="B14" s="554"/>
      <c r="C14" s="261">
        <v>220</v>
      </c>
      <c r="D14" s="262">
        <v>6</v>
      </c>
      <c r="E14" s="263"/>
      <c r="F14" s="264">
        <f>SUM(C14*D14)</f>
        <v>1320</v>
      </c>
      <c r="G14" s="260"/>
      <c r="H14" s="260"/>
    </row>
    <row r="15" spans="1:8" x14ac:dyDescent="0.2">
      <c r="A15" s="143" t="s">
        <v>21</v>
      </c>
      <c r="B15" s="141"/>
      <c r="C15" s="175">
        <v>5.7</v>
      </c>
      <c r="D15" s="262">
        <v>200</v>
      </c>
      <c r="E15" s="263"/>
      <c r="F15" s="264">
        <f t="shared" ref="F15:F27" si="0">SUM(C15*D15)</f>
        <v>1140</v>
      </c>
      <c r="G15" s="260"/>
      <c r="H15" s="260"/>
    </row>
    <row r="16" spans="1:8" x14ac:dyDescent="0.2">
      <c r="A16" s="143" t="s">
        <v>42</v>
      </c>
      <c r="B16" s="141"/>
      <c r="C16" s="175">
        <v>62.54</v>
      </c>
      <c r="D16" s="262"/>
      <c r="E16" s="263"/>
      <c r="F16" s="264">
        <f t="shared" si="0"/>
        <v>0</v>
      </c>
      <c r="G16" s="260"/>
      <c r="H16" s="260"/>
    </row>
    <row r="17" spans="1:8" x14ac:dyDescent="0.2">
      <c r="A17" s="265" t="s">
        <v>92</v>
      </c>
      <c r="B17" s="266"/>
      <c r="C17" s="200">
        <v>0</v>
      </c>
      <c r="D17" s="262"/>
      <c r="E17" s="263"/>
      <c r="F17" s="264">
        <f t="shared" si="0"/>
        <v>0</v>
      </c>
      <c r="G17" s="260"/>
      <c r="H17" s="260"/>
    </row>
    <row r="18" spans="1:8" x14ac:dyDescent="0.2">
      <c r="A18" s="267" t="s">
        <v>93</v>
      </c>
      <c r="B18" s="268"/>
      <c r="C18" s="200">
        <v>107.53</v>
      </c>
      <c r="D18" s="262"/>
      <c r="E18" s="263"/>
      <c r="F18" s="264">
        <f t="shared" si="0"/>
        <v>0</v>
      </c>
      <c r="G18" s="269"/>
      <c r="H18" s="260"/>
    </row>
    <row r="19" spans="1:8" x14ac:dyDescent="0.2">
      <c r="A19" s="203" t="s">
        <v>150</v>
      </c>
      <c r="B19" s="204"/>
      <c r="C19" s="200">
        <v>40</v>
      </c>
      <c r="D19" s="262">
        <v>5</v>
      </c>
      <c r="E19" s="263"/>
      <c r="F19" s="264">
        <f t="shared" si="0"/>
        <v>200</v>
      </c>
      <c r="G19" s="260"/>
      <c r="H19" s="260"/>
    </row>
    <row r="20" spans="1:8" x14ac:dyDescent="0.2">
      <c r="A20" s="143" t="s">
        <v>40</v>
      </c>
      <c r="B20" s="204"/>
      <c r="C20" s="200">
        <v>0</v>
      </c>
      <c r="D20" s="262"/>
      <c r="E20" s="263"/>
      <c r="F20" s="264">
        <f t="shared" si="0"/>
        <v>0</v>
      </c>
      <c r="G20" s="260"/>
      <c r="H20" s="260"/>
    </row>
    <row r="21" spans="1:8" x14ac:dyDescent="0.2">
      <c r="A21" s="203" t="s">
        <v>22</v>
      </c>
      <c r="B21" s="204"/>
      <c r="C21" s="200">
        <v>13.62</v>
      </c>
      <c r="D21" s="262">
        <v>80</v>
      </c>
      <c r="E21" s="263"/>
      <c r="F21" s="264">
        <f t="shared" si="0"/>
        <v>1089.5999999999999</v>
      </c>
      <c r="G21" s="260"/>
      <c r="H21" s="260"/>
    </row>
    <row r="22" spans="1:8" x14ac:dyDescent="0.2">
      <c r="A22" s="203" t="s">
        <v>23</v>
      </c>
      <c r="B22" s="204"/>
      <c r="C22" s="200">
        <v>47.82</v>
      </c>
      <c r="D22" s="262">
        <v>20</v>
      </c>
      <c r="E22" s="263"/>
      <c r="F22" s="264">
        <f t="shared" si="0"/>
        <v>956.4</v>
      </c>
      <c r="G22" s="260"/>
      <c r="H22" s="260"/>
    </row>
    <row r="23" spans="1:8" x14ac:dyDescent="0.2">
      <c r="A23" s="203" t="s">
        <v>24</v>
      </c>
      <c r="B23" s="204"/>
      <c r="C23" s="200">
        <v>1</v>
      </c>
      <c r="D23" s="262">
        <v>0</v>
      </c>
      <c r="E23" s="263"/>
      <c r="F23" s="264">
        <f t="shared" si="0"/>
        <v>0</v>
      </c>
      <c r="G23" s="260"/>
      <c r="H23" s="260"/>
    </row>
    <row r="24" spans="1:8" x14ac:dyDescent="0.2">
      <c r="A24" s="203" t="s">
        <v>25</v>
      </c>
      <c r="B24" s="204"/>
      <c r="C24" s="200">
        <v>1.62</v>
      </c>
      <c r="D24" s="262">
        <v>100</v>
      </c>
      <c r="E24" s="263"/>
      <c r="F24" s="264">
        <f t="shared" si="0"/>
        <v>162</v>
      </c>
      <c r="G24" s="260"/>
      <c r="H24" s="260"/>
    </row>
    <row r="25" spans="1:8" x14ac:dyDescent="0.2">
      <c r="A25" s="265" t="s">
        <v>94</v>
      </c>
      <c r="B25" s="266"/>
      <c r="C25" s="200">
        <v>47</v>
      </c>
      <c r="D25" s="262">
        <v>8</v>
      </c>
      <c r="E25" s="263"/>
      <c r="F25" s="264">
        <f t="shared" si="0"/>
        <v>376</v>
      </c>
      <c r="G25" s="260"/>
      <c r="H25" s="260"/>
    </row>
    <row r="26" spans="1:8" ht="13.5" thickBot="1" x14ac:dyDescent="0.25">
      <c r="A26" s="203" t="s">
        <v>46</v>
      </c>
      <c r="B26" s="204"/>
      <c r="C26" s="200">
        <v>50.38</v>
      </c>
      <c r="D26" s="262">
        <v>15</v>
      </c>
      <c r="E26" s="263"/>
      <c r="F26" s="264">
        <f t="shared" si="0"/>
        <v>755.7</v>
      </c>
      <c r="G26" s="260"/>
      <c r="H26" s="260"/>
    </row>
    <row r="27" spans="1:8" ht="13.5" thickBot="1" x14ac:dyDescent="0.25">
      <c r="A27" s="155" t="s">
        <v>57</v>
      </c>
      <c r="B27" s="270"/>
      <c r="C27" s="271">
        <v>15.49</v>
      </c>
      <c r="D27" s="272">
        <v>15</v>
      </c>
      <c r="E27" s="273"/>
      <c r="F27" s="274">
        <f t="shared" si="0"/>
        <v>232.35</v>
      </c>
      <c r="G27" s="275" t="s">
        <v>18</v>
      </c>
      <c r="H27" s="276">
        <f>SUM(F14:F27)</f>
        <v>6232.05</v>
      </c>
    </row>
    <row r="28" spans="1:8" x14ac:dyDescent="0.2">
      <c r="A28" s="277" t="s">
        <v>95</v>
      </c>
      <c r="B28" s="166" t="s">
        <v>3</v>
      </c>
      <c r="C28" s="166" t="s">
        <v>26</v>
      </c>
      <c r="D28" s="560" t="s">
        <v>61</v>
      </c>
      <c r="E28" s="561"/>
      <c r="F28" s="573" t="s">
        <v>14</v>
      </c>
      <c r="G28" s="278"/>
      <c r="H28" s="260"/>
    </row>
    <row r="29" spans="1:8" ht="13.5" thickBot="1" x14ac:dyDescent="0.25">
      <c r="A29" s="279" t="s">
        <v>27</v>
      </c>
      <c r="B29" s="246" t="s">
        <v>28</v>
      </c>
      <c r="C29" s="171" t="s">
        <v>96</v>
      </c>
      <c r="D29" s="571"/>
      <c r="E29" s="572"/>
      <c r="F29" s="574"/>
      <c r="G29" s="278"/>
      <c r="H29" s="260"/>
    </row>
    <row r="30" spans="1:8" x14ac:dyDescent="0.2">
      <c r="A30" s="280"/>
      <c r="B30" s="281"/>
      <c r="C30" s="282"/>
      <c r="D30" s="283"/>
      <c r="E30" s="284"/>
      <c r="F30" s="117"/>
      <c r="G30" s="260"/>
      <c r="H30" s="260"/>
    </row>
    <row r="31" spans="1:8" x14ac:dyDescent="0.2">
      <c r="A31" s="285" t="s">
        <v>97</v>
      </c>
      <c r="B31" s="286"/>
      <c r="C31" s="287"/>
      <c r="D31" s="288"/>
      <c r="E31" s="289"/>
      <c r="F31" s="289"/>
      <c r="G31" s="260"/>
      <c r="H31" s="260"/>
    </row>
    <row r="32" spans="1:8" x14ac:dyDescent="0.2">
      <c r="A32" s="143" t="s">
        <v>98</v>
      </c>
      <c r="B32" s="290">
        <v>59.86</v>
      </c>
      <c r="C32" s="291">
        <v>0</v>
      </c>
      <c r="D32" s="292"/>
      <c r="E32" s="293"/>
      <c r="F32" s="117">
        <f>SUM(B32*C32)+D32</f>
        <v>0</v>
      </c>
      <c r="G32" s="260"/>
      <c r="H32" s="260"/>
    </row>
    <row r="33" spans="1:8" x14ac:dyDescent="0.2">
      <c r="A33" s="285" t="s">
        <v>99</v>
      </c>
      <c r="B33" s="294"/>
      <c r="C33" s="287"/>
      <c r="D33" s="295" t="s">
        <v>9</v>
      </c>
      <c r="E33" s="296"/>
      <c r="F33" s="297"/>
      <c r="G33" s="260"/>
      <c r="H33" s="260"/>
    </row>
    <row r="34" spans="1:8" x14ac:dyDescent="0.2">
      <c r="A34" s="267" t="s">
        <v>126</v>
      </c>
      <c r="B34" s="290">
        <v>0.6</v>
      </c>
      <c r="C34" s="291">
        <v>12000</v>
      </c>
      <c r="D34" s="292"/>
      <c r="E34" s="293"/>
      <c r="F34" s="293">
        <f>SUM(B34*C34)+D34</f>
        <v>7200</v>
      </c>
      <c r="G34" s="260"/>
      <c r="H34" s="260"/>
    </row>
    <row r="35" spans="1:8" x14ac:dyDescent="0.2">
      <c r="A35" s="298" t="s">
        <v>100</v>
      </c>
      <c r="B35" s="299"/>
      <c r="C35" s="300">
        <v>180</v>
      </c>
      <c r="D35" s="301"/>
      <c r="E35" s="129"/>
      <c r="F35" s="129">
        <f>SUM(B35*C35)+D35</f>
        <v>0</v>
      </c>
      <c r="G35" s="260"/>
      <c r="H35" s="260"/>
    </row>
    <row r="36" spans="1:8" x14ac:dyDescent="0.2">
      <c r="A36" s="267" t="s">
        <v>101</v>
      </c>
      <c r="B36" s="302">
        <v>84.76</v>
      </c>
      <c r="C36" s="300">
        <v>60</v>
      </c>
      <c r="D36" s="301"/>
      <c r="E36" s="117"/>
      <c r="F36" s="117">
        <f>SUM(B36*C36)+D36</f>
        <v>5085.6000000000004</v>
      </c>
      <c r="G36" s="260"/>
      <c r="H36" s="260"/>
    </row>
    <row r="37" spans="1:8" x14ac:dyDescent="0.2">
      <c r="A37" s="303" t="s">
        <v>102</v>
      </c>
      <c r="B37" s="294"/>
      <c r="C37" s="304"/>
      <c r="D37" s="305"/>
      <c r="E37" s="297"/>
      <c r="F37" s="297"/>
      <c r="G37" s="260"/>
      <c r="H37" s="260"/>
    </row>
    <row r="38" spans="1:8" x14ac:dyDescent="0.2">
      <c r="A38" s="267" t="s">
        <v>127</v>
      </c>
      <c r="B38" s="306">
        <v>0.24</v>
      </c>
      <c r="C38" s="291"/>
      <c r="D38" s="292"/>
      <c r="E38" s="293"/>
      <c r="F38" s="293">
        <f>SUM(B38*C38)+D38</f>
        <v>0</v>
      </c>
      <c r="G38" s="260"/>
      <c r="H38" s="260"/>
    </row>
    <row r="39" spans="1:8" x14ac:dyDescent="0.2">
      <c r="A39" s="307" t="s">
        <v>135</v>
      </c>
      <c r="B39" s="302">
        <v>0.21</v>
      </c>
      <c r="C39" s="304">
        <v>6000</v>
      </c>
      <c r="D39" s="308"/>
      <c r="E39" s="129"/>
      <c r="F39" s="117">
        <f>SUM(B39*C39)+D39</f>
        <v>1260</v>
      </c>
      <c r="G39" s="260"/>
      <c r="H39" s="260"/>
    </row>
    <row r="40" spans="1:8" x14ac:dyDescent="0.2">
      <c r="A40" s="188" t="s">
        <v>103</v>
      </c>
      <c r="B40" s="309"/>
      <c r="C40" s="287"/>
      <c r="D40" s="288"/>
      <c r="E40" s="289"/>
      <c r="F40" s="289"/>
      <c r="G40" s="260"/>
      <c r="H40" s="260"/>
    </row>
    <row r="41" spans="1:8" x14ac:dyDescent="0.2">
      <c r="A41" s="267" t="s">
        <v>128</v>
      </c>
      <c r="B41" s="306">
        <v>0.21</v>
      </c>
      <c r="C41" s="291">
        <v>6000</v>
      </c>
      <c r="D41" s="292"/>
      <c r="E41" s="293"/>
      <c r="F41" s="293">
        <f t="shared" ref="F41:F46" si="1">SUM(B41*C41)+D41</f>
        <v>1260</v>
      </c>
      <c r="G41" s="260"/>
      <c r="H41" s="260"/>
    </row>
    <row r="42" spans="1:8" x14ac:dyDescent="0.2">
      <c r="A42" s="267" t="s">
        <v>129</v>
      </c>
      <c r="B42" s="306">
        <v>0.09</v>
      </c>
      <c r="C42" s="291"/>
      <c r="D42" s="292"/>
      <c r="E42" s="293"/>
      <c r="F42" s="293">
        <f t="shared" si="1"/>
        <v>0</v>
      </c>
      <c r="G42" s="260"/>
      <c r="H42" s="260"/>
    </row>
    <row r="43" spans="1:8" x14ac:dyDescent="0.2">
      <c r="A43" s="267" t="s">
        <v>136</v>
      </c>
      <c r="B43" s="306">
        <v>0.12</v>
      </c>
      <c r="C43" s="291"/>
      <c r="D43" s="292"/>
      <c r="E43" s="293"/>
      <c r="F43" s="293">
        <f t="shared" si="1"/>
        <v>0</v>
      </c>
      <c r="G43" s="260"/>
      <c r="H43" s="260"/>
    </row>
    <row r="44" spans="1:8" x14ac:dyDescent="0.2">
      <c r="A44" s="267" t="s">
        <v>130</v>
      </c>
      <c r="B44" s="306"/>
      <c r="C44" s="291"/>
      <c r="D44" s="292">
        <v>500</v>
      </c>
      <c r="E44" s="293"/>
      <c r="F44" s="117">
        <f t="shared" si="1"/>
        <v>500</v>
      </c>
      <c r="G44" s="260"/>
      <c r="H44" s="260"/>
    </row>
    <row r="45" spans="1:8" ht="13.5" thickBot="1" x14ac:dyDescent="0.25">
      <c r="A45" s="267" t="s">
        <v>104</v>
      </c>
      <c r="B45" s="306"/>
      <c r="C45" s="304"/>
      <c r="D45" s="292"/>
      <c r="E45" s="293"/>
      <c r="F45" s="117">
        <f t="shared" si="1"/>
        <v>0</v>
      </c>
      <c r="G45" s="260"/>
      <c r="H45" s="260"/>
    </row>
    <row r="46" spans="1:8" ht="13.5" thickBot="1" x14ac:dyDescent="0.25">
      <c r="A46" s="310"/>
      <c r="B46" s="311"/>
      <c r="C46" s="312"/>
      <c r="D46" s="313"/>
      <c r="E46" s="314"/>
      <c r="F46" s="315">
        <f t="shared" si="1"/>
        <v>0</v>
      </c>
      <c r="G46" s="276" t="s">
        <v>18</v>
      </c>
      <c r="H46" s="276">
        <f>SUM(F30:F46)</f>
        <v>15305.6</v>
      </c>
    </row>
    <row r="47" spans="1:8" x14ac:dyDescent="0.2">
      <c r="A47" s="316" t="s">
        <v>41</v>
      </c>
      <c r="B47" s="317"/>
      <c r="C47" s="195" t="s">
        <v>29</v>
      </c>
      <c r="D47" s="195" t="s">
        <v>30</v>
      </c>
      <c r="E47" s="195"/>
      <c r="F47" s="196" t="s">
        <v>14</v>
      </c>
      <c r="G47" s="260"/>
      <c r="H47" s="260"/>
    </row>
    <row r="48" spans="1:8" x14ac:dyDescent="0.2">
      <c r="A48" s="250" t="s">
        <v>162</v>
      </c>
      <c r="B48" s="108"/>
      <c r="C48" s="318">
        <v>500</v>
      </c>
      <c r="D48" s="319">
        <v>0</v>
      </c>
      <c r="E48" s="319"/>
      <c r="F48" s="200">
        <f t="shared" ref="F48:F55" si="2">C48*D48</f>
        <v>0</v>
      </c>
      <c r="G48" s="260"/>
      <c r="H48" s="260"/>
    </row>
    <row r="49" spans="1:8" x14ac:dyDescent="0.2">
      <c r="A49" s="203" t="s">
        <v>31</v>
      </c>
      <c r="B49" s="151"/>
      <c r="C49" s="200">
        <v>366</v>
      </c>
      <c r="D49" s="319">
        <v>1</v>
      </c>
      <c r="E49" s="320"/>
      <c r="F49" s="321">
        <f t="shared" si="2"/>
        <v>366</v>
      </c>
      <c r="G49" s="260"/>
      <c r="H49" s="260"/>
    </row>
    <row r="50" spans="1:8" x14ac:dyDescent="0.2">
      <c r="A50" s="203" t="s">
        <v>32</v>
      </c>
      <c r="B50" s="151"/>
      <c r="C50" s="200">
        <v>546</v>
      </c>
      <c r="D50" s="319">
        <v>1</v>
      </c>
      <c r="E50" s="320"/>
      <c r="F50" s="321">
        <f t="shared" si="2"/>
        <v>546</v>
      </c>
      <c r="G50" s="260"/>
      <c r="H50" s="260"/>
    </row>
    <row r="51" spans="1:8" x14ac:dyDescent="0.2">
      <c r="A51" s="203" t="s">
        <v>33</v>
      </c>
      <c r="B51" s="151"/>
      <c r="C51" s="200">
        <v>546.79999999999995</v>
      </c>
      <c r="D51" s="319">
        <v>0</v>
      </c>
      <c r="E51" s="320"/>
      <c r="F51" s="321">
        <f t="shared" si="2"/>
        <v>0</v>
      </c>
      <c r="G51" s="260"/>
      <c r="H51" s="260"/>
    </row>
    <row r="52" spans="1:8" x14ac:dyDescent="0.2">
      <c r="A52" s="203" t="s">
        <v>106</v>
      </c>
      <c r="B52" s="151"/>
      <c r="C52" s="200">
        <v>1997</v>
      </c>
      <c r="D52" s="319">
        <v>1</v>
      </c>
      <c r="E52" s="320"/>
      <c r="F52" s="321">
        <f t="shared" si="2"/>
        <v>1997</v>
      </c>
      <c r="G52" s="260"/>
      <c r="H52" s="260"/>
    </row>
    <row r="53" spans="1:8" x14ac:dyDescent="0.2">
      <c r="A53" s="203" t="s">
        <v>107</v>
      </c>
      <c r="B53" s="151"/>
      <c r="C53" s="200">
        <v>0</v>
      </c>
      <c r="D53" s="319">
        <v>0</v>
      </c>
      <c r="E53" s="320"/>
      <c r="F53" s="321">
        <f t="shared" si="2"/>
        <v>0</v>
      </c>
      <c r="G53" s="260"/>
      <c r="H53" s="260"/>
    </row>
    <row r="54" spans="1:8" x14ac:dyDescent="0.2">
      <c r="A54" s="203" t="s">
        <v>34</v>
      </c>
      <c r="B54" s="151"/>
      <c r="C54" s="200">
        <v>195</v>
      </c>
      <c r="D54" s="319">
        <v>1</v>
      </c>
      <c r="E54" s="320"/>
      <c r="F54" s="321">
        <f t="shared" si="2"/>
        <v>195</v>
      </c>
      <c r="G54" s="260"/>
      <c r="H54" s="260"/>
    </row>
    <row r="55" spans="1:8" ht="13.5" thickBot="1" x14ac:dyDescent="0.25">
      <c r="A55" s="203" t="s">
        <v>35</v>
      </c>
      <c r="B55" s="151"/>
      <c r="C55" s="200">
        <v>133</v>
      </c>
      <c r="D55" s="319">
        <v>1</v>
      </c>
      <c r="E55" s="320"/>
      <c r="F55" s="321">
        <f t="shared" si="2"/>
        <v>133</v>
      </c>
      <c r="G55" s="260"/>
      <c r="H55" s="260"/>
    </row>
    <row r="56" spans="1:8" ht="13.5" thickBot="1" x14ac:dyDescent="0.25">
      <c r="A56" s="322" t="s">
        <v>36</v>
      </c>
      <c r="B56" s="159"/>
      <c r="C56" s="323">
        <v>31600</v>
      </c>
      <c r="D56" s="324">
        <v>0</v>
      </c>
      <c r="E56" s="325"/>
      <c r="F56" s="326">
        <f>C56*D56</f>
        <v>0</v>
      </c>
      <c r="G56" s="275" t="s">
        <v>18</v>
      </c>
      <c r="H56" s="276">
        <f>SUM(F48:F56)</f>
        <v>3237</v>
      </c>
    </row>
    <row r="57" spans="1:8" ht="13.5" thickBot="1" x14ac:dyDescent="0.25">
      <c r="A57" s="327"/>
      <c r="B57" s="327"/>
      <c r="C57" s="327"/>
      <c r="D57" s="327"/>
      <c r="E57" s="327"/>
      <c r="F57" s="327"/>
      <c r="G57" s="328"/>
      <c r="H57" s="260"/>
    </row>
    <row r="58" spans="1:8" ht="13.5" thickBot="1" x14ac:dyDescent="0.25">
      <c r="A58" s="327"/>
      <c r="B58" s="327"/>
      <c r="C58" s="327"/>
      <c r="D58" s="327"/>
      <c r="E58" s="327"/>
      <c r="F58" s="327"/>
      <c r="G58" s="329" t="s">
        <v>18</v>
      </c>
      <c r="H58" s="330">
        <f>SUM(H3:H56)</f>
        <v>24774.65</v>
      </c>
    </row>
    <row r="59" spans="1:8" ht="13.5" thickBot="1" x14ac:dyDescent="0.25">
      <c r="A59" s="327"/>
      <c r="B59" s="327"/>
      <c r="C59" s="327"/>
      <c r="D59" s="327"/>
      <c r="E59" s="327"/>
      <c r="F59" s="327"/>
      <c r="G59" s="331"/>
      <c r="H59" s="332"/>
    </row>
    <row r="60" spans="1:8" x14ac:dyDescent="0.2">
      <c r="A60" s="327"/>
      <c r="B60" s="327"/>
      <c r="C60" s="327"/>
      <c r="D60" s="327"/>
      <c r="E60" s="327"/>
      <c r="F60" s="327"/>
      <c r="G60" s="122"/>
      <c r="H60" s="133"/>
    </row>
    <row r="61" spans="1:8" x14ac:dyDescent="0.2">
      <c r="A61" s="327"/>
      <c r="B61" s="327"/>
      <c r="C61" s="327"/>
      <c r="D61" s="327"/>
      <c r="E61" s="327"/>
      <c r="F61" s="333"/>
      <c r="G61" s="122"/>
      <c r="H61" s="133"/>
    </row>
    <row r="62" spans="1:8" x14ac:dyDescent="0.2">
      <c r="A62" s="327"/>
      <c r="B62" s="327"/>
      <c r="C62" s="327"/>
      <c r="D62" s="327"/>
      <c r="E62" s="327"/>
      <c r="F62" s="327"/>
      <c r="G62" s="122"/>
      <c r="H62" s="133"/>
    </row>
    <row r="63" spans="1:8" x14ac:dyDescent="0.2">
      <c r="A63" s="204"/>
      <c r="B63" s="204"/>
      <c r="C63" s="204"/>
      <c r="D63" s="204"/>
      <c r="E63" s="204"/>
      <c r="F63" s="204"/>
      <c r="G63" s="204"/>
      <c r="H63" s="334"/>
    </row>
  </sheetData>
  <sheetProtection algorithmName="SHA-512" hashValue="kpyGGhctmdBrEXFzWoPfprdxGlTecD97Ycez9hg6SfFCjK6tdeFamME2BB10Vj5IM1bMEcMvczgYdeErjkvXsQ==" saltValue="mkv+y7PO7CHBYUg4Suy60w==" spinCount="100000" sheet="1" objects="1" scenarios="1"/>
  <mergeCells count="5">
    <mergeCell ref="G3:G11"/>
    <mergeCell ref="H3:H11"/>
    <mergeCell ref="A14:B14"/>
    <mergeCell ref="D28:E29"/>
    <mergeCell ref="F28:F2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workbookViewId="0">
      <selection activeCell="D7" sqref="D7"/>
    </sheetView>
  </sheetViews>
  <sheetFormatPr defaultRowHeight="12.75" x14ac:dyDescent="0.2"/>
  <cols>
    <col min="1" max="1" width="35.42578125" customWidth="1"/>
    <col min="3" max="3" width="9.7109375" customWidth="1"/>
    <col min="4" max="4" width="5" customWidth="1"/>
    <col min="5" max="5" width="7.42578125" customWidth="1"/>
    <col min="6" max="6" width="17.42578125" customWidth="1"/>
    <col min="7" max="7" width="5.85546875" customWidth="1"/>
    <col min="8" max="8" width="15.42578125" customWidth="1"/>
  </cols>
  <sheetData>
    <row r="1" spans="1:8" x14ac:dyDescent="0.2">
      <c r="A1" s="236" t="s">
        <v>108</v>
      </c>
      <c r="B1" s="237"/>
      <c r="C1" s="238"/>
      <c r="D1" s="238"/>
      <c r="E1" s="239"/>
      <c r="F1" s="240"/>
      <c r="G1" s="240"/>
      <c r="H1" s="241"/>
    </row>
    <row r="2" spans="1:8" ht="13.5" thickBot="1" x14ac:dyDescent="0.25">
      <c r="A2" s="335"/>
      <c r="B2" s="336"/>
      <c r="C2" s="242"/>
      <c r="D2" s="242"/>
      <c r="E2" s="243"/>
      <c r="F2" s="244"/>
      <c r="G2" s="244"/>
      <c r="H2" s="245"/>
    </row>
    <row r="3" spans="1:8" ht="13.5" thickBot="1" x14ac:dyDescent="0.25">
      <c r="A3" s="337" t="s">
        <v>12</v>
      </c>
      <c r="B3" s="338"/>
      <c r="C3" s="246" t="s">
        <v>38</v>
      </c>
      <c r="D3" s="171" t="s">
        <v>137</v>
      </c>
      <c r="E3" s="171" t="s">
        <v>39</v>
      </c>
      <c r="F3" s="171" t="s">
        <v>14</v>
      </c>
      <c r="G3" s="339"/>
      <c r="H3" s="340"/>
    </row>
    <row r="4" spans="1:8" ht="13.5" thickBot="1" x14ac:dyDescent="0.25">
      <c r="A4" s="248" t="s">
        <v>7</v>
      </c>
      <c r="B4" s="106"/>
      <c r="C4" s="107" t="s">
        <v>151</v>
      </c>
      <c r="D4" s="107"/>
      <c r="E4" s="108" t="s">
        <v>9</v>
      </c>
      <c r="F4" s="341"/>
      <c r="G4" s="342"/>
      <c r="H4" s="260"/>
    </row>
    <row r="5" spans="1:8" x14ac:dyDescent="0.2">
      <c r="A5" s="143" t="s">
        <v>163</v>
      </c>
      <c r="B5" s="113"/>
      <c r="C5" s="114">
        <v>34.21</v>
      </c>
      <c r="D5" s="200">
        <v>0</v>
      </c>
      <c r="E5" s="251"/>
      <c r="F5" s="321">
        <f>SUM(C5*E5*D5)</f>
        <v>0</v>
      </c>
      <c r="G5" s="260"/>
      <c r="H5" s="260"/>
    </row>
    <row r="6" spans="1:8" x14ac:dyDescent="0.2">
      <c r="A6" s="252" t="s">
        <v>16</v>
      </c>
      <c r="B6" s="120"/>
      <c r="C6" s="114">
        <v>31.32</v>
      </c>
      <c r="D6" s="200">
        <v>0</v>
      </c>
      <c r="E6" s="251">
        <v>0</v>
      </c>
      <c r="F6" s="321">
        <f>SUM(C6*E6*D6)</f>
        <v>0</v>
      </c>
      <c r="G6" s="260"/>
      <c r="H6" s="260"/>
    </row>
    <row r="7" spans="1:8" ht="13.5" thickBot="1" x14ac:dyDescent="0.25">
      <c r="A7" s="253" t="s">
        <v>37</v>
      </c>
      <c r="B7" s="122"/>
      <c r="C7" s="114">
        <v>28.67</v>
      </c>
      <c r="D7" s="200">
        <v>0.5</v>
      </c>
      <c r="E7" s="115"/>
      <c r="F7" s="321">
        <f>SUM(C7*E7*D7)</f>
        <v>0</v>
      </c>
      <c r="G7" s="260"/>
      <c r="H7" s="260"/>
    </row>
    <row r="8" spans="1:8" ht="13.5" thickBot="1" x14ac:dyDescent="0.25">
      <c r="A8" s="248" t="s">
        <v>17</v>
      </c>
      <c r="B8" s="124"/>
      <c r="C8" s="200"/>
      <c r="D8" s="200"/>
      <c r="E8" s="115"/>
      <c r="F8" s="321"/>
      <c r="G8" s="260"/>
      <c r="H8" s="260"/>
    </row>
    <row r="9" spans="1:8" x14ac:dyDescent="0.2">
      <c r="A9" s="143" t="s">
        <v>15</v>
      </c>
      <c r="B9" s="113"/>
      <c r="C9" s="114">
        <v>43.02</v>
      </c>
      <c r="D9" s="343"/>
      <c r="E9" s="115"/>
      <c r="F9" s="321">
        <f>SUM(C9*E9)</f>
        <v>0</v>
      </c>
      <c r="G9" s="260"/>
      <c r="H9" s="260"/>
    </row>
    <row r="10" spans="1:8" x14ac:dyDescent="0.2">
      <c r="A10" s="252" t="s">
        <v>16</v>
      </c>
      <c r="B10" s="109"/>
      <c r="C10" s="114">
        <v>37.450000000000003</v>
      </c>
      <c r="D10" s="343"/>
      <c r="E10" s="115"/>
      <c r="F10" s="200">
        <f>SUM(C10*E10)</f>
        <v>0</v>
      </c>
      <c r="G10" s="260"/>
      <c r="H10" s="260"/>
    </row>
    <row r="11" spans="1:8" ht="13.5" thickBot="1" x14ac:dyDescent="0.25">
      <c r="A11" s="253" t="s">
        <v>37</v>
      </c>
      <c r="B11" s="122"/>
      <c r="C11" s="114">
        <v>34.159999999999997</v>
      </c>
      <c r="D11" s="343"/>
      <c r="E11" s="182"/>
      <c r="F11" s="344">
        <f>SUM(C11*E11)</f>
        <v>0</v>
      </c>
      <c r="G11" s="260"/>
      <c r="H11" s="260"/>
    </row>
    <row r="12" spans="1:8" ht="13.5" thickBot="1" x14ac:dyDescent="0.25">
      <c r="A12" s="256"/>
      <c r="B12" s="257"/>
      <c r="C12" s="122"/>
      <c r="D12" s="122"/>
      <c r="E12" s="122"/>
      <c r="F12" s="122"/>
      <c r="G12" s="275" t="s">
        <v>18</v>
      </c>
      <c r="H12" s="259">
        <f>SUM(F4:F12)</f>
        <v>0</v>
      </c>
    </row>
    <row r="13" spans="1:8" ht="13.5" thickBot="1" x14ac:dyDescent="0.25">
      <c r="A13" s="97" t="s">
        <v>13</v>
      </c>
      <c r="B13" s="98"/>
      <c r="C13" s="99" t="s">
        <v>19</v>
      </c>
      <c r="D13" s="99"/>
      <c r="E13" s="102" t="s">
        <v>91</v>
      </c>
      <c r="F13" s="99" t="s">
        <v>14</v>
      </c>
      <c r="G13" s="260"/>
      <c r="H13" s="260"/>
    </row>
    <row r="14" spans="1:8" x14ac:dyDescent="0.2">
      <c r="A14" s="345" t="s">
        <v>20</v>
      </c>
      <c r="B14" s="346"/>
      <c r="C14" s="261">
        <v>220</v>
      </c>
      <c r="D14" s="347"/>
      <c r="E14" s="262">
        <v>2</v>
      </c>
      <c r="F14" s="264">
        <f>SUM(C14*E14)</f>
        <v>440</v>
      </c>
      <c r="G14" s="260"/>
      <c r="H14" s="260"/>
    </row>
    <row r="15" spans="1:8" x14ac:dyDescent="0.2">
      <c r="A15" s="143" t="s">
        <v>21</v>
      </c>
      <c r="B15" s="141"/>
      <c r="C15" s="348">
        <v>5.7</v>
      </c>
      <c r="D15" s="348"/>
      <c r="E15" s="262">
        <v>20</v>
      </c>
      <c r="F15" s="264">
        <f t="shared" ref="F15:F26" si="0">SUM(C15*E15)</f>
        <v>114</v>
      </c>
      <c r="G15" s="260"/>
      <c r="H15" s="260"/>
    </row>
    <row r="16" spans="1:8" x14ac:dyDescent="0.2">
      <c r="A16" s="143" t="s">
        <v>42</v>
      </c>
      <c r="B16" s="141"/>
      <c r="C16" s="348">
        <v>62.54</v>
      </c>
      <c r="D16" s="348"/>
      <c r="E16" s="262"/>
      <c r="F16" s="264">
        <f t="shared" si="0"/>
        <v>0</v>
      </c>
      <c r="G16" s="260"/>
      <c r="H16" s="260"/>
    </row>
    <row r="17" spans="1:8" x14ac:dyDescent="0.2">
      <c r="A17" s="265" t="s">
        <v>92</v>
      </c>
      <c r="B17" s="266"/>
      <c r="C17" s="349">
        <v>50.6</v>
      </c>
      <c r="D17" s="349"/>
      <c r="E17" s="262"/>
      <c r="F17" s="264">
        <f t="shared" si="0"/>
        <v>0</v>
      </c>
      <c r="G17" s="260"/>
      <c r="H17" s="260"/>
    </row>
    <row r="18" spans="1:8" x14ac:dyDescent="0.2">
      <c r="A18" s="267" t="s">
        <v>93</v>
      </c>
      <c r="B18" s="268"/>
      <c r="C18" s="349">
        <v>0</v>
      </c>
      <c r="D18" s="349"/>
      <c r="E18" s="262"/>
      <c r="F18" s="264">
        <f t="shared" si="0"/>
        <v>0</v>
      </c>
      <c r="G18" s="269"/>
      <c r="H18" s="260"/>
    </row>
    <row r="19" spans="1:8" x14ac:dyDescent="0.2">
      <c r="A19" s="203" t="s">
        <v>150</v>
      </c>
      <c r="B19" s="204"/>
      <c r="C19" s="200">
        <v>40</v>
      </c>
      <c r="D19" s="350"/>
      <c r="E19" s="262">
        <v>5</v>
      </c>
      <c r="F19" s="264">
        <f t="shared" si="0"/>
        <v>200</v>
      </c>
      <c r="G19" s="260"/>
      <c r="H19" s="260"/>
    </row>
    <row r="20" spans="1:8" x14ac:dyDescent="0.2">
      <c r="A20" s="143" t="s">
        <v>139</v>
      </c>
      <c r="B20" s="204"/>
      <c r="C20" s="349">
        <v>0</v>
      </c>
      <c r="D20" s="349"/>
      <c r="E20" s="262"/>
      <c r="F20" s="264">
        <f t="shared" si="0"/>
        <v>0</v>
      </c>
      <c r="G20" s="260"/>
      <c r="H20" s="260"/>
    </row>
    <row r="21" spans="1:8" x14ac:dyDescent="0.2">
      <c r="A21" s="203" t="s">
        <v>22</v>
      </c>
      <c r="B21" s="204"/>
      <c r="C21" s="349">
        <v>0</v>
      </c>
      <c r="D21" s="349"/>
      <c r="E21" s="262"/>
      <c r="F21" s="264">
        <f t="shared" si="0"/>
        <v>0</v>
      </c>
      <c r="G21" s="260"/>
      <c r="H21" s="260"/>
    </row>
    <row r="22" spans="1:8" x14ac:dyDescent="0.2">
      <c r="A22" s="203" t="s">
        <v>23</v>
      </c>
      <c r="B22" s="204"/>
      <c r="C22" s="349">
        <v>47.82</v>
      </c>
      <c r="D22" s="349"/>
      <c r="E22" s="262">
        <v>20</v>
      </c>
      <c r="F22" s="264">
        <f t="shared" si="0"/>
        <v>956.4</v>
      </c>
      <c r="G22" s="260"/>
      <c r="H22" s="260"/>
    </row>
    <row r="23" spans="1:8" x14ac:dyDescent="0.2">
      <c r="A23" s="203" t="s">
        <v>24</v>
      </c>
      <c r="B23" s="204"/>
      <c r="C23" s="349">
        <v>1</v>
      </c>
      <c r="D23" s="349"/>
      <c r="E23" s="262">
        <v>250</v>
      </c>
      <c r="F23" s="264">
        <f t="shared" si="0"/>
        <v>250</v>
      </c>
      <c r="G23" s="260"/>
      <c r="H23" s="260"/>
    </row>
    <row r="24" spans="1:8" x14ac:dyDescent="0.2">
      <c r="A24" s="203" t="s">
        <v>25</v>
      </c>
      <c r="B24" s="204"/>
      <c r="C24" s="349">
        <v>1.62</v>
      </c>
      <c r="D24" s="349"/>
      <c r="E24" s="262">
        <v>300</v>
      </c>
      <c r="F24" s="264">
        <f t="shared" si="0"/>
        <v>486.00000000000006</v>
      </c>
      <c r="G24" s="260"/>
      <c r="H24" s="260"/>
    </row>
    <row r="25" spans="1:8" ht="13.5" thickBot="1" x14ac:dyDescent="0.25">
      <c r="A25" s="203" t="s">
        <v>46</v>
      </c>
      <c r="B25" s="204"/>
      <c r="C25" s="349">
        <v>50.38</v>
      </c>
      <c r="D25" s="349"/>
      <c r="E25" s="262">
        <v>10</v>
      </c>
      <c r="F25" s="264">
        <f t="shared" si="0"/>
        <v>503.8</v>
      </c>
      <c r="G25" s="260"/>
      <c r="H25" s="260"/>
    </row>
    <row r="26" spans="1:8" ht="13.5" thickBot="1" x14ac:dyDescent="0.25">
      <c r="A26" s="155" t="s">
        <v>57</v>
      </c>
      <c r="B26" s="270"/>
      <c r="C26" s="271">
        <v>15.49</v>
      </c>
      <c r="D26" s="351"/>
      <c r="E26" s="272">
        <v>0</v>
      </c>
      <c r="F26" s="274">
        <f t="shared" si="0"/>
        <v>0</v>
      </c>
      <c r="G26" s="275" t="s">
        <v>18</v>
      </c>
      <c r="H26" s="276">
        <f>SUM(F14:F26)</f>
        <v>2950.2000000000003</v>
      </c>
    </row>
    <row r="27" spans="1:8" x14ac:dyDescent="0.2">
      <c r="A27" s="277" t="s">
        <v>95</v>
      </c>
      <c r="B27" s="166" t="s">
        <v>3</v>
      </c>
      <c r="C27" s="166" t="s">
        <v>26</v>
      </c>
      <c r="D27" s="560" t="s">
        <v>61</v>
      </c>
      <c r="E27" s="561"/>
      <c r="F27" s="167" t="s">
        <v>14</v>
      </c>
      <c r="G27" s="278"/>
      <c r="H27" s="260"/>
    </row>
    <row r="28" spans="1:8" ht="13.5" thickBot="1" x14ac:dyDescent="0.25">
      <c r="A28" s="352" t="s">
        <v>27</v>
      </c>
      <c r="B28" s="246" t="s">
        <v>28</v>
      </c>
      <c r="C28" s="171" t="s">
        <v>96</v>
      </c>
      <c r="D28" s="571"/>
      <c r="E28" s="572"/>
      <c r="F28" s="171"/>
      <c r="G28" s="278"/>
      <c r="H28" s="260"/>
    </row>
    <row r="29" spans="1:8" x14ac:dyDescent="0.2">
      <c r="A29" s="172"/>
      <c r="B29" s="353"/>
      <c r="C29" s="174"/>
      <c r="D29" s="174"/>
      <c r="E29" s="353"/>
      <c r="F29" s="354">
        <f>SUM(E29*C29)</f>
        <v>0</v>
      </c>
      <c r="G29" s="260"/>
      <c r="H29" s="260"/>
    </row>
    <row r="30" spans="1:8" x14ac:dyDescent="0.2">
      <c r="A30" s="355" t="s">
        <v>109</v>
      </c>
      <c r="B30" s="356"/>
      <c r="C30" s="184"/>
      <c r="D30" s="184"/>
      <c r="E30" s="200"/>
      <c r="F30" s="200"/>
      <c r="G30" s="260"/>
      <c r="H30" s="260"/>
    </row>
    <row r="31" spans="1:8" x14ac:dyDescent="0.2">
      <c r="A31" s="355" t="s">
        <v>110</v>
      </c>
      <c r="B31" s="356">
        <v>59.86</v>
      </c>
      <c r="C31" s="184">
        <v>36</v>
      </c>
      <c r="D31" s="184"/>
      <c r="E31" s="200"/>
      <c r="F31" s="200">
        <f>SUM(B31*C31)+E31</f>
        <v>2154.96</v>
      </c>
      <c r="G31" s="260"/>
      <c r="H31" s="260"/>
    </row>
    <row r="32" spans="1:8" x14ac:dyDescent="0.2">
      <c r="A32" s="183" t="s">
        <v>111</v>
      </c>
      <c r="B32" s="357"/>
      <c r="C32" s="184"/>
      <c r="D32" s="184"/>
      <c r="E32" s="115" t="s">
        <v>9</v>
      </c>
      <c r="F32" s="115"/>
      <c r="G32" s="260"/>
      <c r="H32" s="260"/>
    </row>
    <row r="33" spans="1:8" x14ac:dyDescent="0.2">
      <c r="A33" s="183" t="s">
        <v>122</v>
      </c>
      <c r="B33" s="356">
        <v>0.6</v>
      </c>
      <c r="C33" s="184">
        <v>6500</v>
      </c>
      <c r="D33" s="184"/>
      <c r="E33" s="200"/>
      <c r="F33" s="200">
        <f>SUM(B33*C33)+E33</f>
        <v>3900</v>
      </c>
      <c r="G33" s="260"/>
      <c r="H33" s="260"/>
    </row>
    <row r="34" spans="1:8" x14ac:dyDescent="0.2">
      <c r="A34" s="183" t="s">
        <v>112</v>
      </c>
      <c r="B34" s="356"/>
      <c r="C34" s="184"/>
      <c r="D34" s="184"/>
      <c r="E34" s="200"/>
      <c r="F34" s="200">
        <f>SUM(B34*C34)+E34</f>
        <v>0</v>
      </c>
      <c r="G34" s="260"/>
      <c r="H34" s="260"/>
    </row>
    <row r="35" spans="1:8" x14ac:dyDescent="0.2">
      <c r="A35" s="355" t="s">
        <v>113</v>
      </c>
      <c r="B35" s="358">
        <v>84.7</v>
      </c>
      <c r="C35" s="184">
        <v>15</v>
      </c>
      <c r="D35" s="184"/>
      <c r="E35" s="200"/>
      <c r="F35" s="200">
        <f>SUM(B35*C35)+E35</f>
        <v>1270.5</v>
      </c>
      <c r="G35" s="260"/>
      <c r="H35" s="260"/>
    </row>
    <row r="36" spans="1:8" x14ac:dyDescent="0.2">
      <c r="A36" s="183" t="s">
        <v>114</v>
      </c>
      <c r="B36" s="357"/>
      <c r="C36" s="184"/>
      <c r="D36" s="184"/>
      <c r="E36" s="115"/>
      <c r="F36" s="115"/>
      <c r="G36" s="260"/>
      <c r="H36" s="260"/>
    </row>
    <row r="37" spans="1:8" x14ac:dyDescent="0.2">
      <c r="A37" s="183" t="s">
        <v>121</v>
      </c>
      <c r="B37" s="358">
        <v>0.24</v>
      </c>
      <c r="C37" s="184"/>
      <c r="D37" s="184"/>
      <c r="E37" s="200"/>
      <c r="F37" s="200">
        <f>SUM(B37*C37)+E37</f>
        <v>0</v>
      </c>
      <c r="G37" s="260"/>
      <c r="H37" s="260"/>
    </row>
    <row r="38" spans="1:8" x14ac:dyDescent="0.2">
      <c r="A38" s="183" t="s">
        <v>120</v>
      </c>
      <c r="B38" s="359">
        <v>0.21</v>
      </c>
      <c r="C38" s="184">
        <v>6500</v>
      </c>
      <c r="D38" s="184"/>
      <c r="E38" s="200"/>
      <c r="F38" s="200">
        <f>SUM(B38*C38)+E38</f>
        <v>1365</v>
      </c>
      <c r="G38" s="260"/>
      <c r="H38" s="260"/>
    </row>
    <row r="39" spans="1:8" x14ac:dyDescent="0.2">
      <c r="A39" s="183" t="s">
        <v>115</v>
      </c>
      <c r="B39" s="358"/>
      <c r="C39" s="184"/>
      <c r="D39" s="184"/>
      <c r="E39" s="200"/>
      <c r="F39" s="200"/>
      <c r="G39" s="260"/>
      <c r="H39" s="260"/>
    </row>
    <row r="40" spans="1:8" x14ac:dyDescent="0.2">
      <c r="A40" s="183" t="s">
        <v>119</v>
      </c>
      <c r="B40" s="358">
        <v>0</v>
      </c>
      <c r="C40" s="184">
        <v>0</v>
      </c>
      <c r="D40" s="184"/>
      <c r="E40" s="200"/>
      <c r="F40" s="200">
        <f>SUM(B40*C40)+E40</f>
        <v>0</v>
      </c>
      <c r="G40" s="260"/>
      <c r="H40" s="260"/>
    </row>
    <row r="41" spans="1:8" x14ac:dyDescent="0.2">
      <c r="A41" s="183" t="s">
        <v>118</v>
      </c>
      <c r="B41" s="359">
        <v>0.09</v>
      </c>
      <c r="C41" s="184">
        <v>0</v>
      </c>
      <c r="D41" s="184"/>
      <c r="E41" s="200"/>
      <c r="F41" s="200">
        <f>SUM(B41*C41)+E41</f>
        <v>0</v>
      </c>
      <c r="G41" s="260"/>
      <c r="H41" s="260"/>
    </row>
    <row r="42" spans="1:8" x14ac:dyDescent="0.2">
      <c r="A42" s="183" t="s">
        <v>138</v>
      </c>
      <c r="B42" s="358">
        <v>0.12</v>
      </c>
      <c r="C42" s="184">
        <v>0</v>
      </c>
      <c r="D42" s="184"/>
      <c r="E42" s="200"/>
      <c r="F42" s="200">
        <f>SUM(B42*C42)+E42</f>
        <v>0</v>
      </c>
      <c r="G42" s="260"/>
      <c r="H42" s="260"/>
    </row>
    <row r="43" spans="1:8" x14ac:dyDescent="0.2">
      <c r="A43" s="355" t="s">
        <v>117</v>
      </c>
      <c r="B43" s="358"/>
      <c r="C43" s="184"/>
      <c r="D43" s="184"/>
      <c r="E43" s="200"/>
      <c r="F43" s="200">
        <f>SUM(B43*C43)+E43</f>
        <v>0</v>
      </c>
      <c r="G43" s="260"/>
      <c r="H43" s="260"/>
    </row>
    <row r="44" spans="1:8" ht="13.5" thickBot="1" x14ac:dyDescent="0.25">
      <c r="A44" s="355" t="s">
        <v>116</v>
      </c>
      <c r="B44" s="358"/>
      <c r="C44" s="184"/>
      <c r="D44" s="184"/>
      <c r="E44" s="200"/>
      <c r="F44" s="200">
        <f>SUM(B44*C44)+E44</f>
        <v>0</v>
      </c>
      <c r="G44" s="260"/>
      <c r="H44" s="260"/>
    </row>
    <row r="45" spans="1:8" ht="13.5" thickBot="1" x14ac:dyDescent="0.25">
      <c r="A45" s="360"/>
      <c r="B45" s="361"/>
      <c r="C45" s="178"/>
      <c r="D45" s="178"/>
      <c r="E45" s="362"/>
      <c r="F45" s="362"/>
      <c r="G45" s="276" t="s">
        <v>18</v>
      </c>
      <c r="H45" s="276">
        <f>SUM(F29:F45)</f>
        <v>8690.4599999999991</v>
      </c>
    </row>
    <row r="46" spans="1:8" ht="13.5" thickBot="1" x14ac:dyDescent="0.25">
      <c r="A46" s="97" t="s">
        <v>41</v>
      </c>
      <c r="B46" s="363"/>
      <c r="C46" s="364" t="s">
        <v>29</v>
      </c>
      <c r="D46" s="364"/>
      <c r="E46" s="364" t="s">
        <v>30</v>
      </c>
      <c r="F46" s="365" t="s">
        <v>14</v>
      </c>
      <c r="G46" s="260"/>
      <c r="H46" s="260"/>
    </row>
    <row r="47" spans="1:8" x14ac:dyDescent="0.2">
      <c r="A47" s="366"/>
      <c r="B47" s="367"/>
      <c r="C47" s="368"/>
      <c r="D47" s="368"/>
      <c r="E47" s="368"/>
      <c r="F47" s="354"/>
      <c r="G47" s="260"/>
      <c r="H47" s="260"/>
    </row>
    <row r="48" spans="1:8" x14ac:dyDescent="0.2">
      <c r="A48" s="250" t="s">
        <v>105</v>
      </c>
      <c r="B48" s="108"/>
      <c r="C48" s="370">
        <v>2459</v>
      </c>
      <c r="D48" s="318"/>
      <c r="E48" s="319">
        <v>1</v>
      </c>
      <c r="F48" s="200">
        <f t="shared" ref="F48:F55" si="1">C48*E48</f>
        <v>2459</v>
      </c>
      <c r="G48" s="260"/>
      <c r="H48" s="260"/>
    </row>
    <row r="49" spans="1:8" x14ac:dyDescent="0.2">
      <c r="A49" s="203" t="s">
        <v>31</v>
      </c>
      <c r="B49" s="151"/>
      <c r="C49" s="371">
        <v>366.88</v>
      </c>
      <c r="D49" s="350"/>
      <c r="E49" s="319">
        <v>1</v>
      </c>
      <c r="F49" s="321">
        <f t="shared" si="1"/>
        <v>366.88</v>
      </c>
      <c r="G49" s="260"/>
      <c r="H49" s="260"/>
    </row>
    <row r="50" spans="1:8" x14ac:dyDescent="0.2">
      <c r="A50" s="203" t="s">
        <v>32</v>
      </c>
      <c r="B50" s="151"/>
      <c r="C50" s="371">
        <v>546.28</v>
      </c>
      <c r="D50" s="350"/>
      <c r="E50" s="319">
        <v>1</v>
      </c>
      <c r="F50" s="321">
        <f t="shared" si="1"/>
        <v>546.28</v>
      </c>
      <c r="G50" s="260"/>
      <c r="H50" s="260"/>
    </row>
    <row r="51" spans="1:8" x14ac:dyDescent="0.2">
      <c r="A51" s="203" t="s">
        <v>33</v>
      </c>
      <c r="B51" s="151"/>
      <c r="C51" s="371">
        <v>546.79999999999995</v>
      </c>
      <c r="D51" s="200"/>
      <c r="E51" s="319"/>
      <c r="F51" s="321">
        <f t="shared" si="1"/>
        <v>0</v>
      </c>
      <c r="G51" s="260"/>
      <c r="H51" s="260"/>
    </row>
    <row r="52" spans="1:8" x14ac:dyDescent="0.2">
      <c r="A52" s="203" t="s">
        <v>106</v>
      </c>
      <c r="B52" s="151"/>
      <c r="C52" s="371">
        <v>1997</v>
      </c>
      <c r="D52" s="350"/>
      <c r="E52" s="319">
        <v>1</v>
      </c>
      <c r="F52" s="321">
        <f t="shared" si="1"/>
        <v>1997</v>
      </c>
      <c r="G52" s="260"/>
      <c r="H52" s="260"/>
    </row>
    <row r="53" spans="1:8" x14ac:dyDescent="0.2">
      <c r="A53" s="203" t="s">
        <v>107</v>
      </c>
      <c r="B53" s="151"/>
      <c r="C53" s="371">
        <v>354.8</v>
      </c>
      <c r="D53" s="200"/>
      <c r="E53" s="319">
        <v>0</v>
      </c>
      <c r="F53" s="321">
        <f t="shared" si="1"/>
        <v>0</v>
      </c>
      <c r="G53" s="260"/>
      <c r="H53" s="260"/>
    </row>
    <row r="54" spans="1:8" x14ac:dyDescent="0.2">
      <c r="A54" s="203" t="s">
        <v>34</v>
      </c>
      <c r="B54" s="151"/>
      <c r="C54" s="371">
        <v>195</v>
      </c>
      <c r="D54" s="200"/>
      <c r="E54" s="319">
        <v>0</v>
      </c>
      <c r="F54" s="321">
        <f t="shared" si="1"/>
        <v>0</v>
      </c>
      <c r="G54" s="260"/>
      <c r="H54" s="260"/>
    </row>
    <row r="55" spans="1:8" ht="13.5" thickBot="1" x14ac:dyDescent="0.25">
      <c r="A55" s="203" t="s">
        <v>35</v>
      </c>
      <c r="B55" s="151"/>
      <c r="C55" s="371">
        <v>133</v>
      </c>
      <c r="D55" s="200"/>
      <c r="E55" s="319">
        <v>1</v>
      </c>
      <c r="F55" s="321">
        <f t="shared" si="1"/>
        <v>133</v>
      </c>
      <c r="G55" s="260"/>
      <c r="H55" s="260"/>
    </row>
    <row r="56" spans="1:8" ht="13.5" thickBot="1" x14ac:dyDescent="0.25">
      <c r="A56" s="322" t="s">
        <v>152</v>
      </c>
      <c r="B56" s="159"/>
      <c r="C56" s="372">
        <v>5400</v>
      </c>
      <c r="D56" s="369"/>
      <c r="E56" s="404">
        <v>0</v>
      </c>
      <c r="F56" s="326">
        <f>C56*E56</f>
        <v>0</v>
      </c>
      <c r="G56" s="275" t="s">
        <v>18</v>
      </c>
      <c r="H56" s="276">
        <f>SUM(F47:F56)</f>
        <v>5502.16</v>
      </c>
    </row>
    <row r="57" spans="1:8" ht="13.5" thickBot="1" x14ac:dyDescent="0.25">
      <c r="A57" s="327"/>
      <c r="B57" s="327"/>
      <c r="C57" s="327"/>
      <c r="D57" s="327"/>
      <c r="E57" s="327"/>
      <c r="F57" s="327"/>
      <c r="G57" s="328"/>
      <c r="H57" s="260"/>
    </row>
    <row r="58" spans="1:8" ht="13.5" thickBot="1" x14ac:dyDescent="0.25">
      <c r="A58" s="327"/>
      <c r="B58" s="327"/>
      <c r="C58" s="327"/>
      <c r="D58" s="327"/>
      <c r="E58" s="327"/>
      <c r="F58" s="327"/>
      <c r="G58" s="329" t="s">
        <v>18</v>
      </c>
      <c r="H58" s="330">
        <f>SUM(H12+H26+H45+H56)</f>
        <v>17142.82</v>
      </c>
    </row>
    <row r="59" spans="1:8" ht="13.5" thickBot="1" x14ac:dyDescent="0.25">
      <c r="A59" s="327"/>
      <c r="B59" s="327"/>
      <c r="C59" s="327"/>
      <c r="D59" s="327"/>
      <c r="E59" s="327"/>
      <c r="F59" s="327"/>
      <c r="G59" s="331"/>
      <c r="H59" s="332"/>
    </row>
    <row r="60" spans="1:8" x14ac:dyDescent="0.2">
      <c r="A60" s="327"/>
      <c r="B60" s="327"/>
      <c r="C60" s="327"/>
      <c r="D60" s="327"/>
      <c r="E60" s="327"/>
      <c r="F60" s="327"/>
      <c r="G60" s="122"/>
      <c r="H60" s="133"/>
    </row>
    <row r="61" spans="1:8" x14ac:dyDescent="0.2">
      <c r="A61" s="327"/>
      <c r="B61" s="327"/>
      <c r="C61" s="327"/>
      <c r="D61" s="327"/>
      <c r="E61" s="327"/>
      <c r="F61" s="333"/>
      <c r="G61" s="122"/>
      <c r="H61" s="133"/>
    </row>
    <row r="62" spans="1:8" x14ac:dyDescent="0.2">
      <c r="A62" s="327"/>
      <c r="B62" s="327"/>
      <c r="C62" s="327"/>
      <c r="D62" s="327"/>
      <c r="E62" s="327"/>
      <c r="F62" s="327"/>
      <c r="G62" s="122"/>
      <c r="H62" s="133"/>
    </row>
    <row r="63" spans="1:8" x14ac:dyDescent="0.2">
      <c r="A63" s="204"/>
      <c r="B63" s="204"/>
      <c r="C63" s="204"/>
      <c r="D63" s="204"/>
      <c r="E63" s="204"/>
      <c r="F63" s="204"/>
      <c r="G63" s="204"/>
      <c r="H63" s="334"/>
    </row>
  </sheetData>
  <sheetProtection algorithmName="SHA-512" hashValue="eoWxdTcejj88myA2Ci/I4OgRG6+AKtXDMeqVdz4f56SSjvlVezmPQpd/FkNLXdb5agb/oPghLqcq2dfSKEO25g==" saltValue="o4P60i24FrwF27tG+JGffw==" spinCount="100000" sheet="1" objects="1" scenarios="1"/>
  <mergeCells count="1">
    <mergeCell ref="D27:E2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9"/>
  <sheetViews>
    <sheetView tabSelected="1" zoomScale="80" zoomScaleNormal="80" workbookViewId="0">
      <selection sqref="A1:I1"/>
    </sheetView>
  </sheetViews>
  <sheetFormatPr defaultRowHeight="12.75" x14ac:dyDescent="0.2"/>
  <cols>
    <col min="4" max="4" width="12.7109375" customWidth="1"/>
    <col min="5" max="5" width="15.5703125" customWidth="1"/>
    <col min="7" max="7" width="8.28515625" customWidth="1"/>
    <col min="8" max="8" width="27.28515625" bestFit="1" customWidth="1"/>
    <col min="9" max="9" width="25.28515625" customWidth="1"/>
    <col min="10" max="10" width="14.85546875" bestFit="1" customWidth="1"/>
    <col min="11" max="11" width="14.5703125" bestFit="1" customWidth="1"/>
    <col min="12" max="12" width="13.28515625" bestFit="1" customWidth="1"/>
    <col min="13" max="13" width="12.140625" bestFit="1" customWidth="1"/>
    <col min="14" max="14" width="11.85546875" bestFit="1" customWidth="1"/>
  </cols>
  <sheetData>
    <row r="1" spans="1:10" x14ac:dyDescent="0.2">
      <c r="A1" s="576" t="s">
        <v>182</v>
      </c>
      <c r="B1" s="577"/>
      <c r="C1" s="577"/>
      <c r="D1" s="577"/>
      <c r="E1" s="577"/>
      <c r="F1" s="577"/>
      <c r="G1" s="577"/>
      <c r="H1" s="577"/>
      <c r="I1" s="577"/>
    </row>
    <row r="2" spans="1:10" ht="14.25" x14ac:dyDescent="0.2">
      <c r="A2" s="433"/>
      <c r="B2" s="434"/>
      <c r="C2" s="434"/>
      <c r="D2" s="434"/>
      <c r="E2" s="434"/>
      <c r="F2" s="434"/>
      <c r="G2" s="434"/>
      <c r="H2" s="434"/>
      <c r="I2" s="439"/>
    </row>
    <row r="3" spans="1:10" ht="14.25" x14ac:dyDescent="0.2">
      <c r="A3" s="578" t="s">
        <v>123</v>
      </c>
      <c r="B3" s="579"/>
      <c r="C3" s="579"/>
      <c r="D3" s="579"/>
      <c r="E3" s="579"/>
      <c r="F3" s="579"/>
      <c r="G3" s="579"/>
      <c r="H3" s="580"/>
      <c r="I3" s="440" t="s">
        <v>14</v>
      </c>
    </row>
    <row r="4" spans="1:10" x14ac:dyDescent="0.2">
      <c r="A4" s="581" t="s">
        <v>215</v>
      </c>
      <c r="B4" s="582"/>
      <c r="C4" s="582"/>
      <c r="D4" s="582"/>
      <c r="E4" s="582"/>
      <c r="F4" s="582"/>
      <c r="G4" s="582"/>
      <c r="H4" s="582"/>
      <c r="I4" s="441">
        <f>'forfait ParcoForoItalico'!$H$69</f>
        <v>200606.59999999998</v>
      </c>
    </row>
    <row r="5" spans="1:10" x14ac:dyDescent="0.2">
      <c r="A5" s="586" t="s">
        <v>124</v>
      </c>
      <c r="B5" s="587"/>
      <c r="C5" s="587"/>
      <c r="D5" s="587"/>
      <c r="E5" s="587"/>
      <c r="F5" s="587"/>
      <c r="G5" s="587"/>
      <c r="H5" s="587"/>
      <c r="I5" s="441">
        <f>'forfait Marmi'!$H$58</f>
        <v>24774.65</v>
      </c>
    </row>
    <row r="6" spans="1:10" x14ac:dyDescent="0.2">
      <c r="A6" s="588" t="s">
        <v>125</v>
      </c>
      <c r="B6" s="589"/>
      <c r="C6" s="589"/>
      <c r="D6" s="589"/>
      <c r="E6" s="589"/>
      <c r="F6" s="589"/>
      <c r="G6" s="589"/>
      <c r="H6" s="590"/>
      <c r="I6" s="483">
        <f>'forfait Farnesina'!$H$58</f>
        <v>17142.82</v>
      </c>
    </row>
    <row r="7" spans="1:10" ht="13.9" customHeight="1" x14ac:dyDescent="0.2">
      <c r="A7" s="591" t="s">
        <v>217</v>
      </c>
      <c r="B7" s="592"/>
      <c r="C7" s="592"/>
      <c r="D7" s="592"/>
      <c r="E7" s="592"/>
      <c r="F7" s="592"/>
      <c r="G7" s="592"/>
      <c r="H7" s="593"/>
      <c r="I7" s="504">
        <f>SUM(I4:I6)</f>
        <v>242524.06999999998</v>
      </c>
      <c r="J7" s="445"/>
    </row>
    <row r="8" spans="1:10" ht="14.25" x14ac:dyDescent="0.2">
      <c r="A8" s="433"/>
      <c r="B8" s="434"/>
      <c r="C8" s="434"/>
      <c r="D8" s="434"/>
      <c r="E8" s="434"/>
      <c r="F8" s="434"/>
      <c r="G8" s="434"/>
      <c r="H8" s="429"/>
      <c r="I8" s="442"/>
    </row>
    <row r="9" spans="1:10" ht="15" thickBot="1" x14ac:dyDescent="0.25">
      <c r="A9" s="433"/>
      <c r="B9" s="434"/>
      <c r="C9" s="434"/>
      <c r="D9" s="434"/>
      <c r="E9" s="434"/>
      <c r="F9" s="434"/>
      <c r="G9" s="434"/>
      <c r="H9" s="429"/>
      <c r="I9" s="430"/>
    </row>
    <row r="10" spans="1:10" ht="15" thickBot="1" x14ac:dyDescent="0.25">
      <c r="A10" s="424" t="s">
        <v>178</v>
      </c>
      <c r="B10" s="426"/>
      <c r="C10" s="427" t="s">
        <v>179</v>
      </c>
      <c r="D10" s="427" t="s">
        <v>180</v>
      </c>
      <c r="E10" s="428" t="s">
        <v>181</v>
      </c>
      <c r="F10" s="434"/>
      <c r="G10" s="439"/>
      <c r="H10" s="439"/>
      <c r="I10" s="429"/>
    </row>
    <row r="11" spans="1:10" ht="14.25" x14ac:dyDescent="0.2">
      <c r="A11" s="414" t="s">
        <v>167</v>
      </c>
      <c r="B11" s="415"/>
      <c r="C11" s="418">
        <v>56</v>
      </c>
      <c r="D11" s="418">
        <v>895</v>
      </c>
      <c r="E11" s="420">
        <f>C11*D11</f>
        <v>50120</v>
      </c>
      <c r="F11" s="434"/>
      <c r="G11" s="439"/>
      <c r="H11" s="439"/>
      <c r="I11" s="429"/>
    </row>
    <row r="12" spans="1:10" ht="14.25" x14ac:dyDescent="0.2">
      <c r="A12" s="416" t="s">
        <v>166</v>
      </c>
      <c r="B12" s="417"/>
      <c r="C12" s="419">
        <v>30</v>
      </c>
      <c r="D12" s="419">
        <v>260</v>
      </c>
      <c r="E12" s="421">
        <f>C12*D12</f>
        <v>7800</v>
      </c>
      <c r="F12" s="434"/>
      <c r="G12" s="439"/>
      <c r="H12" s="439"/>
      <c r="I12" s="429"/>
    </row>
    <row r="13" spans="1:10" ht="16.5" x14ac:dyDescent="0.35">
      <c r="A13" s="416" t="s">
        <v>168</v>
      </c>
      <c r="B13" s="417"/>
      <c r="C13" s="419">
        <v>56</v>
      </c>
      <c r="D13" s="419">
        <v>650</v>
      </c>
      <c r="E13" s="422">
        <f>C13*D13</f>
        <v>36400</v>
      </c>
      <c r="F13" s="434"/>
      <c r="G13" s="439"/>
      <c r="H13" s="439"/>
      <c r="I13" s="429"/>
    </row>
    <row r="14" spans="1:10" ht="15" thickBot="1" x14ac:dyDescent="0.25">
      <c r="A14" s="416" t="s">
        <v>172</v>
      </c>
      <c r="B14" s="417"/>
      <c r="C14" s="419"/>
      <c r="D14" s="419"/>
      <c r="E14" s="423">
        <f>SUM(E11:E13)</f>
        <v>94320</v>
      </c>
      <c r="F14" s="434"/>
      <c r="G14" s="439"/>
      <c r="H14" s="439"/>
      <c r="I14" s="429"/>
    </row>
    <row r="15" spans="1:10" ht="13.5" thickBot="1" x14ac:dyDescent="0.25">
      <c r="A15" s="414" t="s">
        <v>169</v>
      </c>
      <c r="B15" s="425"/>
      <c r="C15" s="418"/>
      <c r="D15" s="418"/>
      <c r="E15" s="418"/>
      <c r="F15" s="435"/>
      <c r="G15" s="435"/>
      <c r="H15" s="430"/>
      <c r="I15" s="443"/>
    </row>
    <row r="16" spans="1:10" ht="15" x14ac:dyDescent="0.25">
      <c r="A16" s="462" t="s">
        <v>176</v>
      </c>
      <c r="B16" s="463"/>
      <c r="C16" s="464">
        <v>900</v>
      </c>
      <c r="D16" s="464">
        <v>48.64</v>
      </c>
      <c r="E16" s="465">
        <f t="shared" ref="E16:E20" si="0">C16*D16</f>
        <v>43776</v>
      </c>
      <c r="F16" s="233" t="s">
        <v>177</v>
      </c>
      <c r="G16" s="233"/>
      <c r="H16" s="430"/>
      <c r="I16" s="443"/>
    </row>
    <row r="17" spans="1:11" ht="15" x14ac:dyDescent="0.25">
      <c r="A17" s="466" t="s">
        <v>170</v>
      </c>
      <c r="B17" s="467"/>
      <c r="C17" s="468">
        <v>15</v>
      </c>
      <c r="D17" s="468">
        <v>131.24</v>
      </c>
      <c r="E17" s="469">
        <f t="shared" si="0"/>
        <v>1968.6000000000001</v>
      </c>
      <c r="F17" s="435"/>
      <c r="G17" s="435"/>
      <c r="H17" s="430"/>
      <c r="I17" s="443"/>
    </row>
    <row r="18" spans="1:11" ht="15" x14ac:dyDescent="0.25">
      <c r="A18" s="466" t="s">
        <v>171</v>
      </c>
      <c r="B18" s="467" t="s">
        <v>175</v>
      </c>
      <c r="C18" s="468">
        <v>20</v>
      </c>
      <c r="D18" s="468">
        <v>338.62</v>
      </c>
      <c r="E18" s="469">
        <f t="shared" si="0"/>
        <v>6772.4</v>
      </c>
      <c r="F18" s="435"/>
      <c r="G18" s="435"/>
      <c r="H18" s="430"/>
      <c r="I18" s="443"/>
    </row>
    <row r="19" spans="1:11" ht="15" x14ac:dyDescent="0.25">
      <c r="A19" s="466" t="s">
        <v>171</v>
      </c>
      <c r="B19" s="467" t="s">
        <v>173</v>
      </c>
      <c r="C19" s="468">
        <v>10</v>
      </c>
      <c r="D19" s="468">
        <v>782.03</v>
      </c>
      <c r="E19" s="469">
        <f t="shared" si="0"/>
        <v>7820.2999999999993</v>
      </c>
      <c r="F19" s="435"/>
      <c r="G19" s="435"/>
      <c r="H19" s="430"/>
      <c r="I19" s="443"/>
    </row>
    <row r="20" spans="1:11" ht="15.75" thickBot="1" x14ac:dyDescent="0.3">
      <c r="A20" s="470" t="s">
        <v>174</v>
      </c>
      <c r="B20" s="471"/>
      <c r="C20" s="472">
        <v>5</v>
      </c>
      <c r="D20" s="472">
        <v>637.79</v>
      </c>
      <c r="E20" s="473">
        <f t="shared" si="0"/>
        <v>3188.95</v>
      </c>
      <c r="F20" s="435"/>
      <c r="G20" s="435"/>
      <c r="H20" s="430"/>
      <c r="I20" s="443"/>
    </row>
    <row r="21" spans="1:11" ht="15" x14ac:dyDescent="0.35">
      <c r="A21" s="436"/>
      <c r="B21" s="435"/>
      <c r="C21" s="435"/>
      <c r="D21" s="435"/>
      <c r="E21" s="437">
        <f>SUM(E16:E20)</f>
        <v>63526.25</v>
      </c>
      <c r="F21" s="435"/>
      <c r="G21" s="435"/>
      <c r="H21" s="430"/>
      <c r="I21" s="444"/>
    </row>
    <row r="22" spans="1:11" ht="15" x14ac:dyDescent="0.25">
      <c r="A22" s="475" t="s">
        <v>201</v>
      </c>
      <c r="B22" s="476"/>
      <c r="C22" s="476"/>
      <c r="D22" s="476"/>
      <c r="E22" s="477">
        <f>E14+E21</f>
        <v>157846.25</v>
      </c>
      <c r="F22" s="432"/>
      <c r="G22" s="431"/>
      <c r="H22" s="505" t="s">
        <v>203</v>
      </c>
      <c r="I22" s="506">
        <f>E22</f>
        <v>157846.25</v>
      </c>
    </row>
    <row r="23" spans="1:11" ht="14.25" x14ac:dyDescent="0.2">
      <c r="A23" s="434"/>
      <c r="B23" s="434"/>
      <c r="C23" s="434"/>
      <c r="D23" s="434"/>
      <c r="E23" s="434"/>
      <c r="F23" s="435"/>
      <c r="G23" s="435"/>
      <c r="H23" s="594"/>
      <c r="I23" s="594"/>
    </row>
    <row r="24" spans="1:11" x14ac:dyDescent="0.2">
      <c r="A24" s="436"/>
      <c r="B24" s="435"/>
      <c r="C24" s="435"/>
      <c r="D24" s="435"/>
      <c r="E24" s="435"/>
      <c r="H24" s="505" t="s">
        <v>205</v>
      </c>
      <c r="I24" s="507">
        <f>I22+I7</f>
        <v>400370.31999999995</v>
      </c>
      <c r="K24" s="449"/>
    </row>
    <row r="25" spans="1:11" x14ac:dyDescent="0.2">
      <c r="A25" s="435"/>
      <c r="B25" s="435"/>
      <c r="C25" s="435"/>
      <c r="D25" s="435"/>
      <c r="E25" s="435"/>
      <c r="F25" s="435"/>
      <c r="G25" s="435"/>
      <c r="H25" s="508"/>
      <c r="I25" s="474"/>
      <c r="K25" s="449"/>
    </row>
    <row r="26" spans="1:11" ht="15" x14ac:dyDescent="0.25">
      <c r="A26" s="595" t="s">
        <v>184</v>
      </c>
      <c r="B26" s="595"/>
      <c r="C26" s="595"/>
      <c r="D26" s="595"/>
      <c r="E26" s="595"/>
      <c r="F26" s="478">
        <v>5980</v>
      </c>
      <c r="G26" s="479">
        <v>28.67</v>
      </c>
      <c r="H26" s="480" t="s">
        <v>204</v>
      </c>
      <c r="I26" s="507">
        <f>F26*G26</f>
        <v>171446.6</v>
      </c>
      <c r="K26" s="457"/>
    </row>
    <row r="27" spans="1:11" ht="15" x14ac:dyDescent="0.25">
      <c r="A27" s="595" t="s">
        <v>202</v>
      </c>
      <c r="B27" s="595"/>
      <c r="C27" s="595"/>
      <c r="D27" s="595"/>
      <c r="E27" s="595"/>
      <c r="F27" s="481">
        <v>0.2</v>
      </c>
      <c r="G27" s="482"/>
      <c r="H27" s="480" t="s">
        <v>207</v>
      </c>
      <c r="I27" s="507">
        <f>_xlfn.CEILING.MATH((I24*20%),2)</f>
        <v>80076</v>
      </c>
      <c r="K27" s="448"/>
    </row>
    <row r="28" spans="1:11" ht="15.75" customHeight="1" x14ac:dyDescent="0.2">
      <c r="H28" s="480" t="s">
        <v>186</v>
      </c>
      <c r="I28" s="507">
        <v>800</v>
      </c>
    </row>
    <row r="29" spans="1:11" ht="16.5" customHeight="1" x14ac:dyDescent="0.2">
      <c r="H29" s="509" t="s">
        <v>206</v>
      </c>
      <c r="I29" s="507">
        <f>SUM(I24:I28)</f>
        <v>652692.91999999993</v>
      </c>
    </row>
    <row r="31" spans="1:11" ht="27" customHeight="1" x14ac:dyDescent="0.2">
      <c r="A31" s="583" t="s">
        <v>185</v>
      </c>
      <c r="B31" s="584"/>
      <c r="C31" s="584"/>
      <c r="D31" s="584"/>
      <c r="E31" s="584"/>
      <c r="F31" s="584"/>
      <c r="G31" s="584"/>
      <c r="H31" s="584"/>
      <c r="I31" s="585"/>
      <c r="J31" s="438"/>
      <c r="K31" s="438"/>
    </row>
    <row r="32" spans="1:11" ht="27" customHeight="1" x14ac:dyDescent="0.2">
      <c r="A32" s="575" t="s">
        <v>190</v>
      </c>
      <c r="B32" s="575"/>
      <c r="C32" s="575"/>
      <c r="D32" s="575"/>
      <c r="E32" s="575"/>
      <c r="F32" s="575"/>
      <c r="G32" s="575"/>
      <c r="H32" s="575"/>
      <c r="I32" s="446">
        <f>I24</f>
        <v>400370.31999999995</v>
      </c>
      <c r="K32" s="449"/>
    </row>
    <row r="33" spans="1:12" ht="27" customHeight="1" x14ac:dyDescent="0.2">
      <c r="A33" s="575" t="s">
        <v>208</v>
      </c>
      <c r="B33" s="575"/>
      <c r="C33" s="575"/>
      <c r="D33" s="575"/>
      <c r="E33" s="575"/>
      <c r="F33" s="575"/>
      <c r="G33" s="575"/>
      <c r="H33" s="575"/>
      <c r="I33" s="446">
        <f>I26</f>
        <v>171446.6</v>
      </c>
    </row>
    <row r="34" spans="1:12" ht="27" customHeight="1" x14ac:dyDescent="0.2">
      <c r="A34" s="575" t="s">
        <v>187</v>
      </c>
      <c r="B34" s="575"/>
      <c r="C34" s="575"/>
      <c r="D34" s="575"/>
      <c r="E34" s="575"/>
      <c r="F34" s="575"/>
      <c r="G34" s="575"/>
      <c r="H34" s="575"/>
      <c r="I34" s="446">
        <f>I27</f>
        <v>80076</v>
      </c>
    </row>
    <row r="35" spans="1:12" ht="27" customHeight="1" x14ac:dyDescent="0.2">
      <c r="A35" s="575" t="s">
        <v>220</v>
      </c>
      <c r="B35" s="575"/>
      <c r="C35" s="575"/>
      <c r="D35" s="575"/>
      <c r="E35" s="575"/>
      <c r="F35" s="575"/>
      <c r="G35" s="575"/>
      <c r="H35" s="575"/>
      <c r="I35" s="446">
        <f>I28</f>
        <v>800</v>
      </c>
    </row>
    <row r="36" spans="1:12" ht="27" customHeight="1" x14ac:dyDescent="0.2">
      <c r="A36" s="575" t="s">
        <v>194</v>
      </c>
      <c r="B36" s="575"/>
      <c r="C36" s="575"/>
      <c r="D36" s="575"/>
      <c r="E36" s="575"/>
      <c r="F36" s="575"/>
      <c r="G36" s="575"/>
      <c r="H36" s="575"/>
      <c r="I36" s="446">
        <f>SUM(I32:I35)</f>
        <v>652692.91999999993</v>
      </c>
    </row>
    <row r="37" spans="1:12" ht="27" customHeight="1" x14ac:dyDescent="0.2">
      <c r="A37" s="575" t="s">
        <v>189</v>
      </c>
      <c r="B37" s="575"/>
      <c r="C37" s="575"/>
      <c r="D37" s="575"/>
      <c r="E37" s="575"/>
      <c r="F37" s="575"/>
      <c r="G37" s="575"/>
      <c r="H37" s="575"/>
      <c r="I37" s="447">
        <f>I32*3</f>
        <v>1201110.96</v>
      </c>
      <c r="K37" s="449"/>
    </row>
    <row r="38" spans="1:12" ht="27" customHeight="1" x14ac:dyDescent="0.2">
      <c r="A38" s="575" t="s">
        <v>209</v>
      </c>
      <c r="B38" s="575"/>
      <c r="C38" s="575"/>
      <c r="D38" s="575"/>
      <c r="E38" s="575"/>
      <c r="F38" s="575"/>
      <c r="G38" s="575"/>
      <c r="H38" s="575"/>
      <c r="I38" s="447">
        <f>I33*3</f>
        <v>514339.80000000005</v>
      </c>
      <c r="J38" s="449"/>
    </row>
    <row r="39" spans="1:12" ht="27" customHeight="1" x14ac:dyDescent="0.2">
      <c r="A39" s="575" t="s">
        <v>188</v>
      </c>
      <c r="B39" s="575"/>
      <c r="C39" s="575"/>
      <c r="D39" s="575"/>
      <c r="E39" s="575"/>
      <c r="F39" s="575"/>
      <c r="G39" s="575"/>
      <c r="H39" s="575"/>
      <c r="I39" s="446">
        <f>I34*3</f>
        <v>240228</v>
      </c>
    </row>
    <row r="40" spans="1:12" ht="27" customHeight="1" x14ac:dyDescent="0.2">
      <c r="A40" s="575" t="s">
        <v>220</v>
      </c>
      <c r="B40" s="575"/>
      <c r="C40" s="575"/>
      <c r="D40" s="575"/>
      <c r="E40" s="575"/>
      <c r="F40" s="575"/>
      <c r="G40" s="575"/>
      <c r="H40" s="575"/>
      <c r="I40" s="446">
        <f>I35*3</f>
        <v>2400</v>
      </c>
    </row>
    <row r="41" spans="1:12" ht="27" customHeight="1" x14ac:dyDescent="0.2">
      <c r="A41" s="575" t="s">
        <v>195</v>
      </c>
      <c r="B41" s="575"/>
      <c r="C41" s="575"/>
      <c r="D41" s="575"/>
      <c r="E41" s="575"/>
      <c r="F41" s="575"/>
      <c r="G41" s="575"/>
      <c r="H41" s="575"/>
      <c r="I41" s="446">
        <f>SUM(I37:I40)</f>
        <v>1958078.76</v>
      </c>
      <c r="J41" s="449"/>
      <c r="K41" s="510"/>
      <c r="L41" s="449"/>
    </row>
    <row r="42" spans="1:12" ht="26.25" customHeight="1" x14ac:dyDescent="0.2">
      <c r="A42" s="575" t="s">
        <v>191</v>
      </c>
      <c r="B42" s="575"/>
      <c r="C42" s="575"/>
      <c r="D42" s="575"/>
      <c r="E42" s="575"/>
      <c r="F42" s="575"/>
      <c r="G42" s="575"/>
      <c r="H42" s="575"/>
      <c r="I42" s="447">
        <f>I32/2</f>
        <v>200185.15999999997</v>
      </c>
    </row>
    <row r="43" spans="1:12" ht="26.25" customHeight="1" x14ac:dyDescent="0.2">
      <c r="A43" s="575" t="s">
        <v>210</v>
      </c>
      <c r="B43" s="575"/>
      <c r="C43" s="575"/>
      <c r="D43" s="575"/>
      <c r="E43" s="575"/>
      <c r="F43" s="575"/>
      <c r="G43" s="575"/>
      <c r="H43" s="575"/>
      <c r="I43" s="447">
        <f>I33/2</f>
        <v>85723.3</v>
      </c>
    </row>
    <row r="44" spans="1:12" ht="26.25" customHeight="1" x14ac:dyDescent="0.2">
      <c r="A44" s="575" t="s">
        <v>192</v>
      </c>
      <c r="B44" s="575"/>
      <c r="C44" s="575"/>
      <c r="D44" s="575"/>
      <c r="E44" s="575"/>
      <c r="F44" s="575"/>
      <c r="G44" s="575"/>
      <c r="H44" s="575"/>
      <c r="I44" s="447">
        <f>I34/2</f>
        <v>40038</v>
      </c>
    </row>
    <row r="45" spans="1:12" ht="26.25" customHeight="1" x14ac:dyDescent="0.2">
      <c r="A45" s="575" t="s">
        <v>220</v>
      </c>
      <c r="B45" s="575"/>
      <c r="C45" s="575"/>
      <c r="D45" s="575"/>
      <c r="E45" s="575"/>
      <c r="F45" s="575"/>
      <c r="G45" s="575"/>
      <c r="H45" s="575"/>
      <c r="I45" s="447">
        <f>I35/2</f>
        <v>400</v>
      </c>
    </row>
    <row r="46" spans="1:12" ht="26.25" customHeight="1" x14ac:dyDescent="0.2">
      <c r="A46" s="575" t="s">
        <v>196</v>
      </c>
      <c r="B46" s="575"/>
      <c r="C46" s="575"/>
      <c r="D46" s="575"/>
      <c r="E46" s="575"/>
      <c r="F46" s="575"/>
      <c r="G46" s="575"/>
      <c r="H46" s="575"/>
      <c r="I46" s="447">
        <f>SUM(I42:I45)</f>
        <v>326346.45999999996</v>
      </c>
    </row>
    <row r="47" spans="1:12" ht="27" customHeight="1" x14ac:dyDescent="0.2">
      <c r="A47" s="575" t="s">
        <v>193</v>
      </c>
      <c r="B47" s="575"/>
      <c r="C47" s="575"/>
      <c r="D47" s="575"/>
      <c r="E47" s="575"/>
      <c r="F47" s="575"/>
      <c r="G47" s="575"/>
      <c r="H47" s="575"/>
      <c r="I47" s="447">
        <f>I41+I46</f>
        <v>2284425.2199999997</v>
      </c>
    </row>
    <row r="48" spans="1:12" ht="26.25" customHeight="1" x14ac:dyDescent="0.2">
      <c r="A48" s="575" t="s">
        <v>218</v>
      </c>
      <c r="B48" s="575"/>
      <c r="C48" s="575"/>
      <c r="D48" s="575"/>
      <c r="E48" s="575"/>
      <c r="F48" s="575"/>
      <c r="G48" s="575"/>
      <c r="H48" s="575"/>
      <c r="I48" s="447">
        <f>I41*20%</f>
        <v>391615.75200000004</v>
      </c>
    </row>
    <row r="49" spans="1:9" ht="26.25" customHeight="1" x14ac:dyDescent="0.2">
      <c r="A49" s="575" t="s">
        <v>219</v>
      </c>
      <c r="B49" s="575"/>
      <c r="C49" s="575"/>
      <c r="D49" s="575"/>
      <c r="E49" s="575"/>
      <c r="F49" s="575"/>
      <c r="G49" s="575"/>
      <c r="H49" s="575"/>
      <c r="I49" s="447">
        <f>I47+I48</f>
        <v>2676040.9719999996</v>
      </c>
    </row>
  </sheetData>
  <sheetProtection algorithmName="SHA-512" hashValue="brr9/YTrOYRPCJQQ1CA6Pazh/tf06mOLRmFu7zXiTeMHDswExHVkY0Kh9hn+JeAYjMV40/wWQZ1CgXBSlJOucQ==" saltValue="WQf7bJUZsv1ZiZq7KH92cw==" spinCount="100000" sheet="1" objects="1" scenarios="1"/>
  <mergeCells count="28">
    <mergeCell ref="A34:H34"/>
    <mergeCell ref="A39:H39"/>
    <mergeCell ref="A36:H36"/>
    <mergeCell ref="A41:H41"/>
    <mergeCell ref="A48:H48"/>
    <mergeCell ref="A40:H40"/>
    <mergeCell ref="A45:H45"/>
    <mergeCell ref="A44:H44"/>
    <mergeCell ref="A46:H46"/>
    <mergeCell ref="A38:H38"/>
    <mergeCell ref="A43:H43"/>
    <mergeCell ref="A37:H37"/>
    <mergeCell ref="A49:H49"/>
    <mergeCell ref="A1:I1"/>
    <mergeCell ref="A42:H42"/>
    <mergeCell ref="A3:H3"/>
    <mergeCell ref="A4:H4"/>
    <mergeCell ref="A31:I31"/>
    <mergeCell ref="A5:H5"/>
    <mergeCell ref="A6:H6"/>
    <mergeCell ref="A32:H32"/>
    <mergeCell ref="A7:H7"/>
    <mergeCell ref="H23:I23"/>
    <mergeCell ref="A26:E26"/>
    <mergeCell ref="A27:E27"/>
    <mergeCell ref="A33:H33"/>
    <mergeCell ref="A47:H47"/>
    <mergeCell ref="A35:H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4"/>
  <sheetViews>
    <sheetView zoomScale="87" zoomScaleNormal="87" workbookViewId="0">
      <selection activeCell="P20" sqref="P20"/>
    </sheetView>
  </sheetViews>
  <sheetFormatPr defaultRowHeight="12.75" x14ac:dyDescent="0.2"/>
  <cols>
    <col min="1" max="1" width="6.140625" customWidth="1"/>
    <col min="3" max="3" width="9.140625" bestFit="1" customWidth="1"/>
    <col min="5" max="5" width="11.85546875" bestFit="1" customWidth="1"/>
    <col min="9" max="9" width="12.7109375" bestFit="1" customWidth="1"/>
    <col min="11" max="11" width="11.7109375" customWidth="1"/>
    <col min="12" max="12" width="18.140625" customWidth="1"/>
    <col min="13" max="13" width="18.42578125" customWidth="1"/>
  </cols>
  <sheetData>
    <row r="1" spans="2:13" ht="13.5" thickBot="1" x14ac:dyDescent="0.25"/>
    <row r="2" spans="2:13" ht="14.2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5" thickBot="1" x14ac:dyDescent="0.25">
      <c r="B3" s="6" t="s">
        <v>49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3" ht="13.15" customHeight="1" x14ac:dyDescent="0.2">
      <c r="B4" s="596" t="s">
        <v>1</v>
      </c>
      <c r="C4" s="597"/>
      <c r="D4" s="597"/>
      <c r="E4" s="597"/>
      <c r="F4" s="597"/>
      <c r="G4" s="597"/>
      <c r="H4" s="597"/>
      <c r="I4" s="597"/>
      <c r="J4" s="597"/>
      <c r="K4" s="597"/>
      <c r="L4" s="598"/>
    </row>
    <row r="5" spans="2:13" ht="15.75" customHeight="1" thickBot="1" x14ac:dyDescent="0.25">
      <c r="B5" s="599"/>
      <c r="C5" s="600"/>
      <c r="D5" s="600"/>
      <c r="E5" s="600"/>
      <c r="F5" s="600"/>
      <c r="G5" s="600"/>
      <c r="H5" s="600"/>
      <c r="I5" s="600"/>
      <c r="J5" s="600"/>
      <c r="K5" s="600"/>
      <c r="L5" s="601"/>
    </row>
    <row r="6" spans="2:13" ht="15.75" hidden="1" customHeight="1" thickBot="1" x14ac:dyDescent="0.25">
      <c r="B6" s="602"/>
      <c r="C6" s="603"/>
      <c r="D6" s="603"/>
      <c r="E6" s="603"/>
      <c r="F6" s="603"/>
      <c r="G6" s="603"/>
      <c r="H6" s="603"/>
      <c r="I6" s="603"/>
      <c r="J6" s="600"/>
      <c r="K6" s="600"/>
      <c r="L6" s="601"/>
    </row>
    <row r="7" spans="2:13" ht="14.25" customHeight="1" x14ac:dyDescent="0.2">
      <c r="B7" s="9"/>
      <c r="C7" s="10"/>
      <c r="D7" s="11" t="s">
        <v>2</v>
      </c>
      <c r="E7" s="406" t="s">
        <v>159</v>
      </c>
      <c r="F7" s="406" t="s">
        <v>160</v>
      </c>
      <c r="G7" s="12" t="s">
        <v>3</v>
      </c>
      <c r="H7" s="11" t="s">
        <v>4</v>
      </c>
      <c r="I7" s="13" t="s">
        <v>3</v>
      </c>
      <c r="J7" s="604"/>
      <c r="K7" s="605"/>
      <c r="L7" s="606"/>
    </row>
    <row r="8" spans="2:13" ht="13.9" customHeight="1" thickBot="1" x14ac:dyDescent="0.25">
      <c r="B8" s="14"/>
      <c r="C8" s="15"/>
      <c r="D8" s="16"/>
      <c r="E8" s="407">
        <v>0.15</v>
      </c>
      <c r="F8" s="407">
        <v>0.1</v>
      </c>
      <c r="G8" s="17" t="s">
        <v>5</v>
      </c>
      <c r="H8" s="18" t="s">
        <v>50</v>
      </c>
      <c r="I8" s="19" t="s">
        <v>6</v>
      </c>
      <c r="J8" s="607"/>
      <c r="K8" s="608"/>
      <c r="L8" s="609"/>
    </row>
    <row r="9" spans="2:13" ht="13.15" customHeight="1" x14ac:dyDescent="0.2">
      <c r="B9" s="20" t="s">
        <v>44</v>
      </c>
      <c r="C9" s="21"/>
      <c r="D9" s="22"/>
      <c r="E9" s="23"/>
      <c r="F9" s="23"/>
      <c r="G9" s="23"/>
      <c r="H9" s="23"/>
      <c r="I9" s="24"/>
      <c r="J9" s="607"/>
      <c r="K9" s="608"/>
      <c r="L9" s="609"/>
    </row>
    <row r="10" spans="2:13" ht="13.9" customHeight="1" thickBot="1" x14ac:dyDescent="0.25">
      <c r="B10" s="25" t="s">
        <v>8</v>
      </c>
      <c r="C10" s="26"/>
      <c r="D10" s="27">
        <v>27.04</v>
      </c>
      <c r="E10" s="27">
        <f>D10*15%</f>
        <v>4.056</v>
      </c>
      <c r="F10" s="27">
        <v>3.11</v>
      </c>
      <c r="G10" s="28">
        <f>D10+E10+3.11</f>
        <v>34.206000000000003</v>
      </c>
      <c r="H10" s="29">
        <f>'forfait ParcoForoItalico'!D4+'forfait ParcoForoItalico'!D9</f>
        <v>1898</v>
      </c>
      <c r="I10" s="30">
        <f>G10*H10</f>
        <v>64922.988000000005</v>
      </c>
      <c r="J10" s="607"/>
      <c r="K10" s="608"/>
      <c r="L10" s="609"/>
    </row>
    <row r="11" spans="2:13" ht="13.9" customHeight="1" thickBot="1" x14ac:dyDescent="0.25">
      <c r="B11" s="31" t="s">
        <v>10</v>
      </c>
      <c r="C11" s="26"/>
      <c r="D11" s="27">
        <v>24.76</v>
      </c>
      <c r="E11" s="27">
        <f>D11*15%</f>
        <v>3.714</v>
      </c>
      <c r="F11" s="27">
        <v>2.85</v>
      </c>
      <c r="G11" s="28">
        <f>D11+E11+F11</f>
        <v>31.324000000000002</v>
      </c>
      <c r="H11" s="29">
        <v>1898</v>
      </c>
      <c r="I11" s="30">
        <f>G11*H11</f>
        <v>59452.952000000005</v>
      </c>
      <c r="J11" s="607"/>
      <c r="K11" s="608"/>
      <c r="L11" s="609"/>
    </row>
    <row r="12" spans="2:13" ht="13.9" customHeight="1" thickBot="1" x14ac:dyDescent="0.25">
      <c r="B12" s="31" t="s">
        <v>37</v>
      </c>
      <c r="C12" s="26"/>
      <c r="D12" s="32">
        <v>22.66</v>
      </c>
      <c r="E12" s="32">
        <f>D12*15%</f>
        <v>3.399</v>
      </c>
      <c r="F12" s="32">
        <v>2.61</v>
      </c>
      <c r="G12" s="28">
        <f>D12+E12+F12</f>
        <v>28.669</v>
      </c>
      <c r="H12" s="29">
        <f>D14</f>
        <v>0</v>
      </c>
      <c r="I12" s="30">
        <f>G12*H12</f>
        <v>0</v>
      </c>
      <c r="J12" s="610"/>
      <c r="K12" s="611"/>
      <c r="L12" s="612"/>
      <c r="M12" s="454"/>
    </row>
    <row r="13" spans="2:13" ht="13.15" customHeight="1" x14ac:dyDescent="0.2">
      <c r="B13" s="33"/>
      <c r="C13" s="34"/>
      <c r="D13" s="35"/>
      <c r="E13" s="35"/>
      <c r="F13" s="35"/>
      <c r="G13" s="35" t="s">
        <v>213</v>
      </c>
      <c r="H13" s="29">
        <f>SUM(H10:H12)</f>
        <v>3796</v>
      </c>
      <c r="I13" s="497">
        <f>SUM(I10:I12)</f>
        <v>124375.94</v>
      </c>
      <c r="J13" s="613"/>
      <c r="K13" s="613"/>
      <c r="L13" s="614"/>
      <c r="M13" s="454"/>
    </row>
    <row r="14" spans="2:13" ht="13.15" customHeight="1" x14ac:dyDescent="0.25">
      <c r="B14" s="33"/>
      <c r="C14" s="34"/>
      <c r="D14" s="35"/>
      <c r="E14" s="35"/>
      <c r="F14" s="35"/>
      <c r="G14" s="498" t="s">
        <v>197</v>
      </c>
      <c r="I14" s="499">
        <f>'ANALISI A'!J12</f>
        <v>8864.64</v>
      </c>
      <c r="J14" s="615"/>
      <c r="K14" s="615"/>
      <c r="L14" s="616"/>
    </row>
    <row r="15" spans="2:13" ht="13.15" customHeight="1" x14ac:dyDescent="0.2">
      <c r="B15" s="33"/>
      <c r="C15" s="34"/>
      <c r="D15" s="35"/>
      <c r="E15" s="35"/>
      <c r="F15" s="35"/>
      <c r="G15" s="36"/>
      <c r="H15" s="458"/>
      <c r="I15" s="459">
        <f>SUM(I13:I14)</f>
        <v>133240.58000000002</v>
      </c>
      <c r="J15" s="615"/>
      <c r="K15" s="615"/>
      <c r="L15" s="616"/>
    </row>
    <row r="16" spans="2:13" ht="13.9" customHeight="1" thickBot="1" x14ac:dyDescent="0.25">
      <c r="B16" s="38"/>
      <c r="C16" s="37"/>
      <c r="D16" s="35"/>
      <c r="E16" s="35"/>
      <c r="F16" s="35"/>
      <c r="G16" s="39"/>
      <c r="H16" s="37"/>
      <c r="I16" s="37"/>
      <c r="J16" s="617"/>
      <c r="K16" s="617"/>
      <c r="L16" s="618"/>
    </row>
    <row r="17" spans="2:14" ht="13.9" customHeight="1" thickBot="1" x14ac:dyDescent="0.25">
      <c r="B17" s="72" t="s">
        <v>43</v>
      </c>
      <c r="C17" s="73"/>
      <c r="D17" s="40"/>
      <c r="E17" s="40"/>
      <c r="F17" s="40"/>
      <c r="G17" s="41"/>
      <c r="H17" s="41" t="s">
        <v>11</v>
      </c>
      <c r="I17" s="41"/>
      <c r="J17" s="41"/>
      <c r="K17" s="41"/>
      <c r="L17" s="42"/>
    </row>
    <row r="18" spans="2:14" ht="13.15" customHeight="1" x14ac:dyDescent="0.2">
      <c r="B18" s="619"/>
      <c r="C18" s="620"/>
      <c r="D18" s="623"/>
      <c r="E18" s="623"/>
      <c r="F18" s="450"/>
      <c r="G18" s="625"/>
      <c r="H18" s="70" t="s">
        <v>4</v>
      </c>
      <c r="I18" s="66" t="s">
        <v>4</v>
      </c>
      <c r="J18" s="66" t="s">
        <v>66</v>
      </c>
      <c r="K18" s="67" t="s">
        <v>214</v>
      </c>
      <c r="L18" s="452" t="s">
        <v>3</v>
      </c>
    </row>
    <row r="19" spans="2:14" ht="13.9" customHeight="1" thickBot="1" x14ac:dyDescent="0.25">
      <c r="B19" s="621"/>
      <c r="C19" s="622"/>
      <c r="D19" s="624"/>
      <c r="E19" s="624"/>
      <c r="F19" s="451"/>
      <c r="G19" s="626"/>
      <c r="H19" s="71" t="s">
        <v>67</v>
      </c>
      <c r="I19" s="68" t="s">
        <v>68</v>
      </c>
      <c r="J19" s="68" t="s">
        <v>69</v>
      </c>
      <c r="K19" s="69"/>
      <c r="L19" s="453" t="s">
        <v>6</v>
      </c>
    </row>
    <row r="20" spans="2:14" x14ac:dyDescent="0.2">
      <c r="B20" s="43" t="s">
        <v>8</v>
      </c>
      <c r="C20" s="44"/>
      <c r="D20" s="45">
        <v>37.85</v>
      </c>
      <c r="E20" s="45">
        <f>D20*25%</f>
        <v>9.4625000000000004</v>
      </c>
      <c r="F20" s="45"/>
      <c r="G20" s="64">
        <f>D20+E20</f>
        <v>47.3125</v>
      </c>
      <c r="H20" s="46">
        <v>4</v>
      </c>
      <c r="I20" s="27">
        <v>0</v>
      </c>
      <c r="J20" s="27">
        <v>52</v>
      </c>
      <c r="K20" s="47">
        <f>'forfait ParcoForoItalico'!D13</f>
        <v>208</v>
      </c>
      <c r="L20" s="65">
        <f>K20*G20</f>
        <v>9841</v>
      </c>
    </row>
    <row r="21" spans="2:14" x14ac:dyDescent="0.2">
      <c r="B21" s="48" t="s">
        <v>10</v>
      </c>
      <c r="C21" s="49"/>
      <c r="D21" s="45">
        <v>34.659999999999997</v>
      </c>
      <c r="E21" s="45">
        <f>D21*25%</f>
        <v>8.6649999999999991</v>
      </c>
      <c r="F21" s="45"/>
      <c r="G21" s="64">
        <f>D21+E21</f>
        <v>43.324999999999996</v>
      </c>
      <c r="H21" s="46">
        <v>4</v>
      </c>
      <c r="I21" s="27">
        <v>0</v>
      </c>
      <c r="J21" s="27">
        <v>52</v>
      </c>
      <c r="K21" s="47">
        <f>'forfait ParcoForoItalico'!D14</f>
        <v>208</v>
      </c>
      <c r="L21" s="65">
        <f>K21*G21</f>
        <v>9011.5999999999985</v>
      </c>
    </row>
    <row r="22" spans="2:14" ht="13.5" thickBot="1" x14ac:dyDescent="0.25">
      <c r="B22" s="31" t="s">
        <v>37</v>
      </c>
      <c r="C22" s="26"/>
      <c r="D22" s="50">
        <v>31.72</v>
      </c>
      <c r="E22" s="50">
        <f>D22*25%</f>
        <v>7.93</v>
      </c>
      <c r="F22" s="50"/>
      <c r="G22" s="460">
        <f>D22+E22</f>
        <v>39.65</v>
      </c>
      <c r="H22" s="46">
        <v>0</v>
      </c>
      <c r="I22" s="27">
        <v>0</v>
      </c>
      <c r="J22" s="27">
        <v>52</v>
      </c>
      <c r="K22" s="47">
        <v>0</v>
      </c>
      <c r="L22" s="65">
        <f>G22*K22</f>
        <v>0</v>
      </c>
      <c r="M22" s="454"/>
    </row>
    <row r="23" spans="2:14" x14ac:dyDescent="0.2">
      <c r="B23" s="33"/>
      <c r="C23" s="34"/>
      <c r="D23" s="35"/>
      <c r="E23" s="35"/>
      <c r="F23" s="35"/>
      <c r="G23" s="51"/>
      <c r="H23" s="37"/>
      <c r="I23" s="52"/>
      <c r="J23" s="35" t="s">
        <v>213</v>
      </c>
      <c r="K23" s="502">
        <f>SUM(K20:K22)</f>
        <v>416</v>
      </c>
      <c r="L23" s="65">
        <f>SUM(L20:L22)</f>
        <v>18852.599999999999</v>
      </c>
    </row>
    <row r="24" spans="2:14" x14ac:dyDescent="0.2">
      <c r="B24" s="33"/>
      <c r="C24" s="34"/>
      <c r="D24" s="35"/>
      <c r="E24" s="35"/>
      <c r="F24" s="35"/>
      <c r="G24" s="51"/>
      <c r="H24" s="37"/>
      <c r="I24" s="52"/>
      <c r="J24" s="37"/>
      <c r="K24" s="37"/>
      <c r="L24" s="53"/>
    </row>
    <row r="25" spans="2:14" x14ac:dyDescent="0.2">
      <c r="B25" s="33"/>
      <c r="C25" s="34"/>
      <c r="D25" s="35"/>
      <c r="E25" s="35"/>
      <c r="F25" s="35"/>
      <c r="G25" s="51"/>
      <c r="H25" s="37"/>
      <c r="I25" s="52"/>
      <c r="J25" s="37"/>
      <c r="K25" s="37"/>
      <c r="L25" s="53"/>
    </row>
    <row r="26" spans="2:14" x14ac:dyDescent="0.2">
      <c r="B26" s="54"/>
      <c r="C26" s="23"/>
      <c r="D26" s="23"/>
      <c r="E26" s="23"/>
      <c r="F26" s="23"/>
      <c r="G26" s="23"/>
      <c r="H26" s="23"/>
      <c r="I26" s="23"/>
      <c r="J26" s="23"/>
      <c r="K26" s="23"/>
      <c r="L26" s="55"/>
      <c r="M26" s="454"/>
    </row>
    <row r="27" spans="2:14" ht="13.5" thickBot="1" x14ac:dyDescent="0.25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454"/>
    </row>
    <row r="30" spans="2:14" x14ac:dyDescent="0.2">
      <c r="I30" s="490" t="s">
        <v>200</v>
      </c>
      <c r="J30" s="491"/>
      <c r="K30" s="492"/>
      <c r="L30" s="493">
        <f>I15+L23</f>
        <v>152093.18000000002</v>
      </c>
      <c r="M30" s="503">
        <f>L30*3</f>
        <v>456279.54000000004</v>
      </c>
      <c r="N30" s="461" t="s">
        <v>216</v>
      </c>
    </row>
    <row r="31" spans="2:14" x14ac:dyDescent="0.2">
      <c r="I31" s="494"/>
      <c r="J31" s="495"/>
      <c r="K31" s="495"/>
      <c r="L31" s="496"/>
    </row>
    <row r="32" spans="2:14" ht="15" x14ac:dyDescent="0.25">
      <c r="I32" s="489"/>
      <c r="J32" s="489" t="s">
        <v>4</v>
      </c>
      <c r="K32" s="489" t="s">
        <v>199</v>
      </c>
      <c r="L32" s="489"/>
    </row>
    <row r="33" spans="3:13" x14ac:dyDescent="0.2">
      <c r="C33" s="445"/>
      <c r="E33" s="454"/>
      <c r="I33" s="484" t="s">
        <v>198</v>
      </c>
      <c r="J33" s="485">
        <f>'RIEPILOGO TOTALE'!F26</f>
        <v>5980</v>
      </c>
      <c r="K33" s="486">
        <f>'RIEPILOGO TOTALE'!G26</f>
        <v>28.67</v>
      </c>
      <c r="L33" s="487">
        <f>J33*K33</f>
        <v>171446.6</v>
      </c>
    </row>
    <row r="34" spans="3:13" x14ac:dyDescent="0.2">
      <c r="I34" s="488"/>
      <c r="J34" s="488"/>
      <c r="K34" s="488" t="s">
        <v>172</v>
      </c>
      <c r="L34" s="487">
        <f>SUM(L30:L33)</f>
        <v>323539.78000000003</v>
      </c>
      <c r="M34" s="448"/>
    </row>
  </sheetData>
  <sheetProtection algorithmName="SHA-512" hashValue="xPCYNFVBkn+xHBwQcSnSb3GdBg3yJ/M5VWgiXh1jWgDqW1xYPiXa4D17DTfSxzLcUI6IrzOMCglMpp0IsDckNA==" saltValue="Y+FbHNByXYq6tpYuoxNo+Q==" spinCount="100000" sheet="1" objects="1" scenarios="1"/>
  <mergeCells count="7">
    <mergeCell ref="B4:L6"/>
    <mergeCell ref="J7:L12"/>
    <mergeCell ref="J13:L16"/>
    <mergeCell ref="B18:C19"/>
    <mergeCell ref="D18:D19"/>
    <mergeCell ref="E18:E19"/>
    <mergeCell ref="G18:G19"/>
  </mergeCells>
  <phoneticPr fontId="0" type="noConversion"/>
  <printOptions horizontalCentered="1" gridLines="1" gridLinesSet="0"/>
  <pageMargins left="0.43307086614173229" right="0.51181102362204722" top="0.98425196850393704" bottom="0.98425196850393704" header="0.51181102362204722" footer="0.51181102362204722"/>
  <pageSetup paperSize="9" scale="85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M16"/>
  <sheetViews>
    <sheetView zoomScale="90" zoomScaleNormal="90" workbookViewId="0">
      <selection activeCell="I25" sqref="I25"/>
    </sheetView>
  </sheetViews>
  <sheetFormatPr defaultRowHeight="12.75" x14ac:dyDescent="0.2"/>
  <cols>
    <col min="2" max="2" width="15.42578125" customWidth="1"/>
    <col min="3" max="3" width="56.140625" customWidth="1"/>
    <col min="4" max="4" width="13" customWidth="1"/>
    <col min="5" max="5" width="12" customWidth="1"/>
    <col min="6" max="6" width="9.5703125" customWidth="1"/>
    <col min="7" max="8" width="13.28515625" customWidth="1"/>
    <col min="9" max="9" width="22.28515625" customWidth="1"/>
    <col min="10" max="10" width="23.42578125" customWidth="1"/>
    <col min="12" max="12" width="9.7109375" bestFit="1" customWidth="1"/>
  </cols>
  <sheetData>
    <row r="6" spans="2:13" x14ac:dyDescent="0.2">
      <c r="B6" s="627" t="s">
        <v>70</v>
      </c>
      <c r="C6" s="628"/>
      <c r="D6" s="628"/>
      <c r="E6" s="628"/>
      <c r="F6" s="628"/>
      <c r="G6" s="628"/>
      <c r="H6" s="628"/>
      <c r="I6" s="628"/>
      <c r="J6" s="629"/>
    </row>
    <row r="7" spans="2:13" x14ac:dyDescent="0.2">
      <c r="B7" s="74"/>
      <c r="C7" s="74"/>
      <c r="D7" s="74"/>
      <c r="E7" s="75"/>
      <c r="F7" s="75"/>
      <c r="G7" s="75"/>
      <c r="H7" s="75"/>
      <c r="I7" s="74"/>
      <c r="J7" s="74"/>
    </row>
    <row r="8" spans="2:13" x14ac:dyDescent="0.2">
      <c r="B8" s="74"/>
      <c r="C8" s="74"/>
      <c r="D8" s="74"/>
      <c r="E8" s="75"/>
      <c r="F8" s="75"/>
      <c r="G8" s="75"/>
      <c r="H8" s="75"/>
      <c r="I8" s="74"/>
      <c r="J8" s="74"/>
    </row>
    <row r="9" spans="2:13" ht="38.25" x14ac:dyDescent="0.2">
      <c r="B9" s="76" t="s">
        <v>71</v>
      </c>
      <c r="C9" s="76" t="s">
        <v>72</v>
      </c>
      <c r="D9" s="89" t="s">
        <v>51</v>
      </c>
      <c r="E9" s="77" t="s">
        <v>89</v>
      </c>
      <c r="F9" s="77" t="s">
        <v>73</v>
      </c>
      <c r="G9" s="77" t="s">
        <v>74</v>
      </c>
      <c r="H9" s="77" t="s">
        <v>211</v>
      </c>
      <c r="I9" s="76" t="s">
        <v>75</v>
      </c>
      <c r="J9" s="76" t="s">
        <v>76</v>
      </c>
    </row>
    <row r="10" spans="2:13" x14ac:dyDescent="0.2">
      <c r="B10" s="74"/>
      <c r="C10" s="74"/>
      <c r="D10" s="74"/>
      <c r="E10" s="75"/>
      <c r="F10" s="75"/>
      <c r="G10" s="75"/>
      <c r="H10" s="75"/>
      <c r="I10" s="74"/>
      <c r="J10" s="74"/>
    </row>
    <row r="11" spans="2:13" x14ac:dyDescent="0.2">
      <c r="B11" s="78"/>
      <c r="C11" s="79"/>
      <c r="D11" s="78"/>
      <c r="E11" s="75"/>
      <c r="F11" s="75"/>
      <c r="G11" s="75"/>
      <c r="H11" s="75"/>
      <c r="I11" s="80"/>
      <c r="J11" s="80"/>
    </row>
    <row r="12" spans="2:13" x14ac:dyDescent="0.2">
      <c r="B12" s="78">
        <v>1001004</v>
      </c>
      <c r="C12" s="79" t="s">
        <v>77</v>
      </c>
      <c r="D12" s="78" t="s">
        <v>78</v>
      </c>
      <c r="E12" s="75">
        <v>4</v>
      </c>
      <c r="F12" s="75">
        <v>4</v>
      </c>
      <c r="G12" s="75">
        <v>6</v>
      </c>
      <c r="H12" s="75">
        <v>3</v>
      </c>
      <c r="I12" s="80">
        <v>30.78</v>
      </c>
      <c r="J12" s="80">
        <f t="shared" ref="J12" si="0">E12*F12*G12*I12*H12</f>
        <v>8864.64</v>
      </c>
    </row>
    <row r="13" spans="2:13" ht="38.25" x14ac:dyDescent="0.2">
      <c r="B13" s="78">
        <v>20070011</v>
      </c>
      <c r="C13" s="79" t="s">
        <v>79</v>
      </c>
      <c r="D13" s="78" t="s">
        <v>78</v>
      </c>
      <c r="E13" s="75">
        <v>4</v>
      </c>
      <c r="F13" s="75">
        <v>4</v>
      </c>
      <c r="G13" s="75">
        <v>6</v>
      </c>
      <c r="H13" s="75">
        <v>3</v>
      </c>
      <c r="I13" s="80">
        <v>7.18</v>
      </c>
      <c r="J13" s="80">
        <f>E13*F13*G13*I13*H13</f>
        <v>2067.84</v>
      </c>
    </row>
    <row r="14" spans="2:13" ht="25.5" x14ac:dyDescent="0.2">
      <c r="B14" s="81">
        <v>15150014</v>
      </c>
      <c r="C14" s="82" t="s">
        <v>82</v>
      </c>
      <c r="D14" s="83" t="s">
        <v>80</v>
      </c>
      <c r="E14" s="84">
        <v>0.1</v>
      </c>
      <c r="F14" s="84"/>
      <c r="G14" s="84">
        <v>6</v>
      </c>
      <c r="H14" s="84"/>
      <c r="I14" s="85">
        <v>211.26</v>
      </c>
      <c r="J14" s="86">
        <f>E14*G14*I14</f>
        <v>126.75600000000001</v>
      </c>
      <c r="L14" s="457"/>
      <c r="M14" s="457"/>
    </row>
    <row r="15" spans="2:13" ht="15" x14ac:dyDescent="0.25">
      <c r="I15" s="87" t="s">
        <v>81</v>
      </c>
      <c r="J15" s="88">
        <f>SUM(J11:J14)</f>
        <v>11059.235999999999</v>
      </c>
    </row>
    <row r="16" spans="2:13" x14ac:dyDescent="0.2">
      <c r="I16" s="91"/>
      <c r="J16" s="90"/>
    </row>
  </sheetData>
  <sheetProtection algorithmName="SHA-512" hashValue="XUy3H/85vJafbEyr/N5Hln4HiFp25Mc/IXcBCIzKgS3MTAI/t/8FwEtwggBtbjFm2p2vF8TeOsK7Bny2bOWYJw==" saltValue="6lLsRYwPb7aKLD9JAt4Z8g==" spinCount="100000" sheet="1" objects="1" scenarios="1"/>
  <mergeCells count="1">
    <mergeCell ref="B6:J6"/>
  </mergeCells>
  <phoneticPr fontId="0" type="noConversion"/>
  <printOptions gridLines="1" gridLinesSet="0"/>
  <pageMargins left="0.75" right="0.75" top="1" bottom="1" header="0.5" footer="0.5"/>
  <pageSetup paperSize="9" scale="75" orientation="landscape" r:id="rId1"/>
  <headerFooter alignWithMargins="0">
    <oddHeader>&amp;A</oddHeader>
    <oddFooter>Pagina &amp;P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forfait ParcoForoItalico</vt:lpstr>
      <vt:lpstr>forfait Marmi</vt:lpstr>
      <vt:lpstr>forfait Farnesina</vt:lpstr>
      <vt:lpstr>RIEPILOGO TOTALE</vt:lpstr>
      <vt:lpstr>manodopera</vt:lpstr>
      <vt:lpstr>ANALISI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INTERNO</dc:creator>
  <cp:lastModifiedBy>Strianese Anna Maria</cp:lastModifiedBy>
  <cp:lastPrinted>2015-10-14T14:29:35Z</cp:lastPrinted>
  <dcterms:created xsi:type="dcterms:W3CDTF">1998-06-15T10:30:26Z</dcterms:created>
  <dcterms:modified xsi:type="dcterms:W3CDTF">2021-06-14T08:53:12Z</dcterms:modified>
</cp:coreProperties>
</file>