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X:\Gruppo Mario\GARE\GARE\2022\RA181_22_PA_Allestimenti Strutturali\01_DOCUMENTAZIONE DI GARA\05_DOC DEFINITIVA PUBBLICAZIONE\"/>
    </mc:Choice>
  </mc:AlternateContent>
  <xr:revisionPtr revIDLastSave="0" documentId="13_ncr:1_{ED679A42-FE0D-41E3-9466-70C39599A3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gregazione base" sheetId="2" r:id="rId1"/>
  </sheets>
  <definedNames>
    <definedName name="_xlnm.Print_Area" localSheetId="0">'Aggregazione base'!$A$1:$Q$88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8" i="2" l="1"/>
  <c r="I21" i="2"/>
  <c r="Q72" i="2"/>
  <c r="Q70" i="2"/>
  <c r="Q38" i="2"/>
  <c r="Q68" i="2" s="1"/>
  <c r="Q74" i="2" s="1"/>
  <c r="Q78" i="2" s="1"/>
  <c r="I56" i="2"/>
  <c r="L56" i="2" s="1"/>
  <c r="I57" i="2"/>
  <c r="L57" i="2" s="1"/>
  <c r="I58" i="2"/>
  <c r="L58" i="2" s="1"/>
  <c r="Q84" i="2" l="1"/>
  <c r="Q86" i="2" s="1"/>
  <c r="I50" i="2" l="1"/>
  <c r="L50" i="2" s="1"/>
  <c r="I51" i="2"/>
  <c r="L51" i="2" s="1"/>
  <c r="K49" i="2"/>
  <c r="I49" i="2"/>
  <c r="G54" i="2"/>
  <c r="G55" i="2" s="1"/>
  <c r="I55" i="2" s="1"/>
  <c r="L55" i="2" s="1"/>
  <c r="I59" i="2"/>
  <c r="L59" i="2" s="1"/>
  <c r="I60" i="2"/>
  <c r="L60" i="2" s="1"/>
  <c r="I61" i="2"/>
  <c r="L61" i="2" s="1"/>
  <c r="I62" i="2"/>
  <c r="L62" i="2" s="1"/>
  <c r="I63" i="2"/>
  <c r="L63" i="2" s="1"/>
  <c r="L49" i="2" l="1"/>
  <c r="L64" i="2"/>
  <c r="L72" i="2" s="1"/>
  <c r="P72" i="2" s="1"/>
  <c r="I47" i="2"/>
  <c r="J46" i="2" s="1"/>
  <c r="L46" i="2" s="1"/>
  <c r="I45" i="2"/>
  <c r="J44" i="2" s="1"/>
  <c r="L44" i="2" s="1"/>
  <c r="K42" i="2"/>
  <c r="I43" i="2"/>
  <c r="I41" i="2"/>
  <c r="K23" i="2"/>
  <c r="K30" i="2"/>
  <c r="K29" i="2"/>
  <c r="K24" i="2"/>
  <c r="K17" i="2"/>
  <c r="K14" i="2"/>
  <c r="I36" i="2"/>
  <c r="J35" i="2" s="1"/>
  <c r="L35" i="2" s="1"/>
  <c r="I34" i="2"/>
  <c r="J33" i="2" s="1"/>
  <c r="L33" i="2" s="1"/>
  <c r="I32" i="2"/>
  <c r="J31" i="2" s="1"/>
  <c r="L31" i="2" s="1"/>
  <c r="I30" i="2"/>
  <c r="I29" i="2"/>
  <c r="I28" i="2"/>
  <c r="L28" i="2" s="1"/>
  <c r="I26" i="2"/>
  <c r="I25" i="2"/>
  <c r="G23" i="2"/>
  <c r="I23" i="2" s="1"/>
  <c r="G22" i="2"/>
  <c r="I22" i="2" s="1"/>
  <c r="L22" i="2" s="1"/>
  <c r="L21" i="2"/>
  <c r="I19" i="2"/>
  <c r="I18" i="2"/>
  <c r="I16" i="2"/>
  <c r="I15" i="2"/>
  <c r="I13" i="2"/>
  <c r="I12" i="2"/>
  <c r="I11" i="2"/>
  <c r="I10" i="2"/>
  <c r="I9" i="2"/>
  <c r="J42" i="2" l="1"/>
  <c r="L42" i="2" s="1"/>
  <c r="L40" i="2"/>
  <c r="J40" i="2"/>
  <c r="J24" i="2"/>
  <c r="L24" i="2" s="1"/>
  <c r="J14" i="2"/>
  <c r="L14" i="2" s="1"/>
  <c r="J17" i="2"/>
  <c r="L17" i="2" s="1"/>
  <c r="L23" i="2"/>
  <c r="L29" i="2"/>
  <c r="J27" i="2"/>
  <c r="J8" i="2"/>
  <c r="L8" i="2" s="1"/>
  <c r="L30" i="2"/>
  <c r="J20" i="2"/>
  <c r="L52" i="2" l="1"/>
  <c r="L70" i="2" s="1"/>
  <c r="P70" i="2" s="1"/>
  <c r="L37" i="2"/>
  <c r="L38" i="2" s="1"/>
  <c r="L68" i="2" l="1"/>
  <c r="P68" i="2" s="1"/>
  <c r="P74" i="2" s="1"/>
  <c r="L74" i="2" l="1"/>
  <c r="N74" i="2" s="1"/>
  <c r="L76" i="2" l="1"/>
  <c r="L78" i="2" s="1"/>
  <c r="L84" i="2" l="1"/>
  <c r="L86" i="2" s="1"/>
  <c r="L88" i="2" s="1"/>
</calcChain>
</file>

<file path=xl/sharedStrings.xml><?xml version="1.0" encoding="utf-8"?>
<sst xmlns="http://schemas.openxmlformats.org/spreadsheetml/2006/main" count="183" uniqueCount="139">
  <si>
    <t>SERRAMENTO</t>
  </si>
  <si>
    <t>TRAVI</t>
  </si>
  <si>
    <t>PILASTRI</t>
  </si>
  <si>
    <t>NODO ALTO</t>
  </si>
  <si>
    <t>NODO BASSO</t>
  </si>
  <si>
    <t>SUPP. PAV. / COPERT.</t>
  </si>
  <si>
    <t>PAVIMENTO</t>
  </si>
  <si>
    <t>FINITURA PAVIM.</t>
  </si>
  <si>
    <t>PANNELLI COPERT.</t>
  </si>
  <si>
    <t>TELO COPERTURA</t>
  </si>
  <si>
    <t>PANNELLI PARETI</t>
  </si>
  <si>
    <t>PROFILO PARETI</t>
  </si>
  <si>
    <t>PROFILO CONTROSOFF.</t>
  </si>
  <si>
    <t>TELO CONTROSOFF.</t>
  </si>
  <si>
    <t>Q.E.</t>
  </si>
  <si>
    <t>DISTRIBUZIONE ELETTR.</t>
  </si>
  <si>
    <t>ILLUMINAZIONE</t>
  </si>
  <si>
    <t>STRUTTURA</t>
  </si>
  <si>
    <t>A</t>
  </si>
  <si>
    <t>COPERTURA</t>
  </si>
  <si>
    <t>TAMPONAMENTI</t>
  </si>
  <si>
    <t>CONTROSOFFITTO</t>
  </si>
  <si>
    <t>IMP. ELETTRICO</t>
  </si>
  <si>
    <t>CLIMATIZZAZIONE</t>
  </si>
  <si>
    <t>UNICO</t>
  </si>
  <si>
    <t>B</t>
  </si>
  <si>
    <t>C</t>
  </si>
  <si>
    <t>TRAFILE</t>
  </si>
  <si>
    <t>STAMPI</t>
  </si>
  <si>
    <t>STOCCAGGIO</t>
  </si>
  <si>
    <t>TRASPORTI A/R</t>
  </si>
  <si>
    <t>MONTAGGIO</t>
  </si>
  <si>
    <t>SMONTAGGIO</t>
  </si>
  <si>
    <t>TRAVI E PILASTRI</t>
  </si>
  <si>
    <t>NODI BASSO E ALTO</t>
  </si>
  <si>
    <t>n. elementi</t>
  </si>
  <si>
    <t>totale generale</t>
  </si>
  <si>
    <t>quantità</t>
  </si>
  <si>
    <t>p.u.</t>
  </si>
  <si>
    <t>tot. Item</t>
  </si>
  <si>
    <t>AGGREGAZIONE MODULI 4 x 4 (n. 246 moduli configurazione IBI 2019) - PROGETTO ALLEGATO</t>
  </si>
  <si>
    <t>totale x modulo</t>
  </si>
  <si>
    <t>costo annuo</t>
  </si>
  <si>
    <t xml:space="preserve">costo annuo </t>
  </si>
  <si>
    <t>TOTALE ANNUO ALLESTIMENTO MODULI</t>
  </si>
  <si>
    <t>PEDANE</t>
  </si>
  <si>
    <t>RINGHIERE</t>
  </si>
  <si>
    <t>FIORIERE</t>
  </si>
  <si>
    <t>RAMPE</t>
  </si>
  <si>
    <t>SCALE</t>
  </si>
  <si>
    <t>ERBA SINTETICA</t>
  </si>
  <si>
    <t>u.m.</t>
  </si>
  <si>
    <t>cad</t>
  </si>
  <si>
    <t>mq</t>
  </si>
  <si>
    <t>m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</si>
  <si>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</si>
  <si>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</si>
  <si>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</si>
  <si>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</si>
  <si>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</si>
  <si>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</si>
  <si>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</si>
  <si>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</si>
  <si>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</si>
  <si>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B.1</t>
  </si>
  <si>
    <t>B.2</t>
  </si>
  <si>
    <t>B.3</t>
  </si>
  <si>
    <t>B.4</t>
  </si>
  <si>
    <t>C.1</t>
  </si>
  <si>
    <t>C.2</t>
  </si>
  <si>
    <t>C.3</t>
  </si>
  <si>
    <t>C.4</t>
  </si>
  <si>
    <t>C.5</t>
  </si>
  <si>
    <t>C.6</t>
  </si>
  <si>
    <t>A - REALIZZAZIONE DEI MODULI</t>
  </si>
  <si>
    <t>B - ALLESTIMENTO DEI MODULI      COSTO ANNUO</t>
  </si>
  <si>
    <t>A.1.1</t>
  </si>
  <si>
    <t>A.1.2</t>
  </si>
  <si>
    <t>A.1.3</t>
  </si>
  <si>
    <t>A.1.4</t>
  </si>
  <si>
    <t>A.1.5</t>
  </si>
  <si>
    <t>A.2.1</t>
  </si>
  <si>
    <t>A.2.2</t>
  </si>
  <si>
    <t>A.3.1</t>
  </si>
  <si>
    <t>A.3.2</t>
  </si>
  <si>
    <t>A.4.1</t>
  </si>
  <si>
    <t>A.4.2</t>
  </si>
  <si>
    <t>A.4.3</t>
  </si>
  <si>
    <t>A.5.1</t>
  </si>
  <si>
    <t>A.5.2</t>
  </si>
  <si>
    <t>A.6.1</t>
  </si>
  <si>
    <t>A.6.2</t>
  </si>
  <si>
    <t>A.6.3</t>
  </si>
  <si>
    <t>A.7.1</t>
  </si>
  <si>
    <t>A.8.1</t>
  </si>
  <si>
    <t>A.9.1</t>
  </si>
  <si>
    <t>B.1.1</t>
  </si>
  <si>
    <t>B.2.1</t>
  </si>
  <si>
    <t>B.3.1</t>
  </si>
  <si>
    <t>B.4.1</t>
  </si>
  <si>
    <t>C - ALLESTIMENTI COMPLEMENTARI</t>
  </si>
  <si>
    <t>TOTALE ANNUO ALLESTIMENTI COMPLEMENTARI</t>
  </si>
  <si>
    <t>COSTO TOTALE DI REALIZZAZIONE DEI MODULI</t>
  </si>
  <si>
    <t>ALLESTIMENTO VILLAGGIO</t>
  </si>
  <si>
    <t>PARCO DEL FORO ITALICO - ROMA</t>
  </si>
  <si>
    <t>TOTALE CANONE ANNUO ALLESTIMENTO VILLAGGIO</t>
  </si>
  <si>
    <t>B.5</t>
  </si>
  <si>
    <t>OPERE IMPIANTISTICHE</t>
  </si>
  <si>
    <t>B.5.1</t>
  </si>
  <si>
    <t>B.5.2</t>
  </si>
  <si>
    <t>IMPIANTI ELETTRICI</t>
  </si>
  <si>
    <t>IMPIANTI IDRICO SANITARI</t>
  </si>
  <si>
    <t>B.5.3</t>
  </si>
  <si>
    <t>IMPIANTI DI CLIMATIZZAZIONE</t>
  </si>
  <si>
    <t>QUOTA VARIABILE</t>
  </si>
  <si>
    <t>TOTALE ANNO</t>
  </si>
  <si>
    <t>TOTALE IMPEGNO SES</t>
  </si>
  <si>
    <t>AMMORTAMENTO COSTO DI REALIZZAZIONE MODULI SU n. 5 ANNI</t>
  </si>
  <si>
    <t>(5 ANNI)</t>
  </si>
  <si>
    <t>(ipotesi per modulo: 2 persone x 8 ore x 30 €/h)</t>
  </si>
  <si>
    <t>(ipotesi per 246 moduli: n. 8 autoarticolati)</t>
  </si>
  <si>
    <t>N.B.: Tutti i prezzi unitari sono comprensivi delle Spese Generali e degli Utili d'Impresa</t>
  </si>
  <si>
    <t>(ipotesi per modulo: 2 persone x 4 ore x 30 €/h)</t>
  </si>
  <si>
    <t>ONERI SICUREZZA</t>
  </si>
  <si>
    <t>TOTALE A + B + C</t>
  </si>
  <si>
    <t>INCIDENZA MANODOPERA</t>
  </si>
  <si>
    <t>C.1.1</t>
  </si>
  <si>
    <t>C.1.2</t>
  </si>
  <si>
    <t>C.1.3</t>
  </si>
  <si>
    <t>C.1.4</t>
  </si>
  <si>
    <t>Pedana con altezza fino a 25 cm</t>
  </si>
  <si>
    <t>Pedana con altezza compresa tra 25 e 50 cm</t>
  </si>
  <si>
    <t>Pedana con altezza compresa tra 50 e 100 cm</t>
  </si>
  <si>
    <t>Pedana con altezza superiore a 100 cm</t>
  </si>
  <si>
    <t>descrizione articolo</t>
  </si>
  <si>
    <t>cod. art.</t>
  </si>
  <si>
    <t>categoria</t>
  </si>
  <si>
    <t>cod. cat.</t>
  </si>
  <si>
    <t>FORNITURA BASE (RIFERIMENTO PLANIMETRIA DI PROGETTO)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</si>
</sst>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_ ;\-#,##0\ "/>
    <numFmt numFmtId="167" formatCode="_-* #,##0\ &quot;€&quot;_-;\-* #,##0\ &quot;€&quot;_-;_-* &quot;-&quot;??\ &quot;€&quot;_-;_-@_-"/>
    <numFmt numFmtId="168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4">
    <xf numFmtId="0" fontId="0" fillId="0" borderId="0" xfId="0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9" fontId="0" fillId="0" borderId="0" xfId="0" applyNumberFormat="1"/>
    <xf numFmtId="9" fontId="1" fillId="0" borderId="0" xfId="0" applyNumberFormat="1" applyFont="1"/>
    <xf numFmtId="166" fontId="2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3" fillId="0" borderId="0" xfId="0" applyFont="1"/>
    <xf numFmtId="165" fontId="3" fillId="0" borderId="0" xfId="0" applyNumberFormat="1" applyFont="1"/>
    <xf numFmtId="166" fontId="3" fillId="0" borderId="0" xfId="0" applyNumberFormat="1" applyFont="1"/>
    <xf numFmtId="167" fontId="0" fillId="0" borderId="0" xfId="2" applyNumberFormat="1" applyFont="1"/>
    <xf numFmtId="167" fontId="1" fillId="0" borderId="0" xfId="2" applyNumberFormat="1" applyFont="1"/>
    <xf numFmtId="168" fontId="0" fillId="0" borderId="0" xfId="1" applyNumberFormat="1" applyFont="1"/>
    <xf numFmtId="167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5" fontId="1" fillId="0" borderId="2" xfId="0" applyNumberFormat="1" applyFont="1" applyBorder="1"/>
    <xf numFmtId="166" fontId="1" fillId="0" borderId="2" xfId="0" applyNumberFormat="1" applyFont="1" applyBorder="1"/>
    <xf numFmtId="165" fontId="1" fillId="0" borderId="3" xfId="0" applyNumberFormat="1" applyFont="1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165" fontId="0" fillId="0" borderId="5" xfId="0" applyNumberFormat="1" applyBorder="1"/>
    <xf numFmtId="166" fontId="0" fillId="0" borderId="5" xfId="0" applyNumberFormat="1" applyBorder="1"/>
    <xf numFmtId="165" fontId="0" fillId="0" borderId="6" xfId="0" applyNumberFormat="1" applyBorder="1"/>
    <xf numFmtId="0" fontId="1" fillId="0" borderId="3" xfId="0" applyFont="1" applyBorder="1"/>
    <xf numFmtId="165" fontId="0" fillId="0" borderId="7" xfId="0" applyNumberFormat="1" applyBorder="1"/>
    <xf numFmtId="165" fontId="1" fillId="0" borderId="7" xfId="0" applyNumberFormat="1" applyFont="1" applyBorder="1"/>
    <xf numFmtId="165" fontId="1" fillId="0" borderId="6" xfId="0" applyNumberFormat="1" applyFont="1" applyBorder="1"/>
    <xf numFmtId="0" fontId="0" fillId="0" borderId="0" xfId="0" applyAlignment="1">
      <alignment horizontal="center" vertical="center" textRotation="90"/>
    </xf>
    <xf numFmtId="166" fontId="0" fillId="0" borderId="2" xfId="0" applyNumberFormat="1" applyBorder="1"/>
    <xf numFmtId="0" fontId="0" fillId="0" borderId="0" xfId="0" applyAlignment="1">
      <alignment horizontal="center" vertical="center" textRotation="90" wrapText="1"/>
    </xf>
    <xf numFmtId="165" fontId="1" fillId="0" borderId="12" xfId="0" applyNumberFormat="1" applyFont="1" applyBorder="1"/>
    <xf numFmtId="0" fontId="3" fillId="0" borderId="11" xfId="0" applyFont="1" applyBorder="1"/>
    <xf numFmtId="0" fontId="5" fillId="0" borderId="11" xfId="0" applyFont="1" applyBorder="1"/>
    <xf numFmtId="165" fontId="5" fillId="0" borderId="11" xfId="0" applyNumberFormat="1" applyFont="1" applyBorder="1"/>
    <xf numFmtId="166" fontId="5" fillId="0" borderId="11" xfId="0" applyNumberFormat="1" applyFont="1" applyBorder="1"/>
    <xf numFmtId="165" fontId="3" fillId="0" borderId="12" xfId="0" applyNumberFormat="1" applyFont="1" applyBorder="1"/>
    <xf numFmtId="165" fontId="5" fillId="0" borderId="0" xfId="0" applyNumberFormat="1" applyFont="1"/>
    <xf numFmtId="0" fontId="5" fillId="0" borderId="0" xfId="0" applyFont="1"/>
    <xf numFmtId="167" fontId="5" fillId="0" borderId="0" xfId="2" applyNumberFormat="1" applyFont="1"/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3" fillId="0" borderId="10" xfId="0" applyFont="1" applyBorder="1"/>
    <xf numFmtId="167" fontId="3" fillId="0" borderId="0" xfId="2" applyNumberFormat="1" applyFont="1"/>
    <xf numFmtId="166" fontId="5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4" fontId="1" fillId="0" borderId="2" xfId="0" applyNumberFormat="1" applyFont="1" applyBorder="1"/>
    <xf numFmtId="4" fontId="0" fillId="0" borderId="5" xfId="0" applyNumberFormat="1" applyBorder="1"/>
    <xf numFmtId="4" fontId="1" fillId="0" borderId="0" xfId="0" applyNumberFormat="1" applyFont="1"/>
    <xf numFmtId="4" fontId="5" fillId="0" borderId="11" xfId="0" applyNumberFormat="1" applyFont="1" applyBorder="1"/>
    <xf numFmtId="4" fontId="5" fillId="0" borderId="0" xfId="0" applyNumberFormat="1" applyFont="1"/>
    <xf numFmtId="0" fontId="1" fillId="0" borderId="0" xfId="0" applyFont="1" applyAlignment="1">
      <alignment horizontal="center" vertical="center" textRotation="90" wrapText="1"/>
    </xf>
    <xf numFmtId="0" fontId="0" fillId="0" borderId="11" xfId="0" applyBorder="1"/>
    <xf numFmtId="4" fontId="0" fillId="0" borderId="11" xfId="0" applyNumberFormat="1" applyBorder="1"/>
    <xf numFmtId="165" fontId="0" fillId="0" borderId="11" xfId="0" applyNumberFormat="1" applyBorder="1"/>
    <xf numFmtId="166" fontId="0" fillId="0" borderId="11" xfId="0" applyNumberFormat="1" applyBorder="1"/>
    <xf numFmtId="0" fontId="7" fillId="0" borderId="0" xfId="0" applyFont="1" applyAlignment="1">
      <alignment horizontal="center" vertical="center" textRotation="90" wrapText="1"/>
    </xf>
    <xf numFmtId="0" fontId="8" fillId="0" borderId="0" xfId="0" applyFont="1"/>
    <xf numFmtId="0" fontId="7" fillId="0" borderId="0" xfId="0" applyFont="1"/>
    <xf numFmtId="165" fontId="7" fillId="0" borderId="0" xfId="0" applyNumberFormat="1" applyFont="1"/>
    <xf numFmtId="165" fontId="8" fillId="0" borderId="0" xfId="0" applyNumberFormat="1" applyFont="1"/>
    <xf numFmtId="167" fontId="7" fillId="0" borderId="0" xfId="2" applyNumberFormat="1" applyFont="1"/>
    <xf numFmtId="0" fontId="0" fillId="0" borderId="2" xfId="0" applyBorder="1"/>
    <xf numFmtId="4" fontId="0" fillId="0" borderId="2" xfId="0" applyNumberFormat="1" applyBorder="1"/>
    <xf numFmtId="165" fontId="0" fillId="0" borderId="2" xfId="0" applyNumberFormat="1" applyBorder="1"/>
    <xf numFmtId="0" fontId="3" fillId="0" borderId="13" xfId="0" applyFont="1" applyBorder="1"/>
    <xf numFmtId="0" fontId="3" fillId="0" borderId="14" xfId="0" applyFont="1" applyBorder="1"/>
    <xf numFmtId="0" fontId="5" fillId="0" borderId="14" xfId="0" applyFont="1" applyBorder="1"/>
    <xf numFmtId="4" fontId="5" fillId="0" borderId="14" xfId="0" applyNumberFormat="1" applyFont="1" applyBorder="1"/>
    <xf numFmtId="165" fontId="5" fillId="0" borderId="14" xfId="0" applyNumberFormat="1" applyFont="1" applyBorder="1"/>
    <xf numFmtId="166" fontId="5" fillId="0" borderId="14" xfId="0" applyNumberFormat="1" applyFont="1" applyBorder="1"/>
    <xf numFmtId="165" fontId="3" fillId="0" borderId="15" xfId="0" applyNumberFormat="1" applyFont="1" applyBorder="1"/>
    <xf numFmtId="4" fontId="3" fillId="0" borderId="14" xfId="0" applyNumberFormat="1" applyFont="1" applyBorder="1"/>
    <xf numFmtId="165" fontId="3" fillId="0" borderId="14" xfId="0" applyNumberFormat="1" applyFont="1" applyBorder="1"/>
    <xf numFmtId="166" fontId="3" fillId="0" borderId="14" xfId="0" applyNumberFormat="1" applyFont="1" applyBorder="1"/>
    <xf numFmtId="0" fontId="3" fillId="0" borderId="16" xfId="0" applyFont="1" applyBorder="1"/>
    <xf numFmtId="0" fontId="5" fillId="0" borderId="16" xfId="0" applyFont="1" applyBorder="1"/>
    <xf numFmtId="4" fontId="5" fillId="0" borderId="16" xfId="0" applyNumberFormat="1" applyFont="1" applyBorder="1"/>
    <xf numFmtId="165" fontId="5" fillId="0" borderId="16" xfId="0" applyNumberFormat="1" applyFont="1" applyBorder="1"/>
    <xf numFmtId="166" fontId="5" fillId="0" borderId="16" xfId="0" applyNumberFormat="1" applyFont="1" applyBorder="1"/>
    <xf numFmtId="165" fontId="3" fillId="0" borderId="16" xfId="0" applyNumberFormat="1" applyFont="1" applyBorder="1"/>
    <xf numFmtId="0" fontId="9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7" fontId="0" fillId="0" borderId="0" xfId="2" applyNumberFormat="1" applyFont="1" applyAlignment="1">
      <alignment vertical="center"/>
    </xf>
    <xf numFmtId="0" fontId="10" fillId="0" borderId="13" xfId="0" applyFont="1" applyBorder="1"/>
    <xf numFmtId="0" fontId="11" fillId="0" borderId="14" xfId="0" applyFont="1" applyBorder="1"/>
    <xf numFmtId="4" fontId="11" fillId="0" borderId="14" xfId="0" applyNumberFormat="1" applyFont="1" applyBorder="1"/>
    <xf numFmtId="165" fontId="11" fillId="0" borderId="14" xfId="0" applyNumberFormat="1" applyFont="1" applyBorder="1"/>
    <xf numFmtId="166" fontId="11" fillId="0" borderId="14" xfId="0" applyNumberFormat="1" applyFont="1" applyBorder="1"/>
    <xf numFmtId="165" fontId="10" fillId="0" borderId="15" xfId="0" applyNumberFormat="1" applyFont="1" applyBorder="1"/>
    <xf numFmtId="0" fontId="12" fillId="0" borderId="0" xfId="0" applyFont="1"/>
    <xf numFmtId="0" fontId="1" fillId="0" borderId="4" xfId="0" applyFont="1" applyBorder="1"/>
    <xf numFmtId="0" fontId="1" fillId="0" borderId="17" xfId="0" applyFont="1" applyBorder="1"/>
    <xf numFmtId="9" fontId="8" fillId="0" borderId="0" xfId="3" applyFont="1"/>
    <xf numFmtId="166" fontId="8" fillId="0" borderId="0" xfId="0" applyNumberFormat="1" applyFont="1"/>
    <xf numFmtId="165" fontId="8" fillId="0" borderId="13" xfId="0" applyNumberFormat="1" applyFont="1" applyBorder="1"/>
    <xf numFmtId="166" fontId="8" fillId="0" borderId="14" xfId="0" applyNumberFormat="1" applyFont="1" applyBorder="1"/>
    <xf numFmtId="165" fontId="8" fillId="0" borderId="15" xfId="0" applyNumberFormat="1" applyFont="1" applyBorder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165" fontId="11" fillId="0" borderId="0" xfId="0" applyNumberFormat="1" applyFont="1"/>
    <xf numFmtId="166" fontId="11" fillId="0" borderId="0" xfId="0" applyNumberFormat="1" applyFont="1"/>
    <xf numFmtId="165" fontId="10" fillId="0" borderId="0" xfId="0" applyNumberFormat="1" applyFont="1"/>
    <xf numFmtId="165" fontId="3" fillId="0" borderId="10" xfId="0" applyNumberFormat="1" applyFont="1" applyBorder="1"/>
    <xf numFmtId="0" fontId="11" fillId="0" borderId="11" xfId="0" applyFont="1" applyBorder="1"/>
    <xf numFmtId="4" fontId="11" fillId="0" borderId="11" xfId="0" applyNumberFormat="1" applyFont="1" applyBorder="1"/>
    <xf numFmtId="165" fontId="11" fillId="0" borderId="11" xfId="0" applyNumberFormat="1" applyFont="1" applyBorder="1"/>
    <xf numFmtId="9" fontId="8" fillId="0" borderId="11" xfId="3" applyFont="1" applyBorder="1"/>
    <xf numFmtId="0" fontId="8" fillId="0" borderId="13" xfId="0" applyFont="1" applyBorder="1"/>
    <xf numFmtId="0" fontId="7" fillId="0" borderId="14" xfId="0" applyFont="1" applyBorder="1"/>
    <xf numFmtId="4" fontId="7" fillId="0" borderId="14" xfId="0" applyNumberFormat="1" applyFont="1" applyBorder="1"/>
    <xf numFmtId="165" fontId="7" fillId="0" borderId="14" xfId="0" applyNumberFormat="1" applyFont="1" applyBorder="1"/>
    <xf numFmtId="166" fontId="7" fillId="0" borderId="14" xfId="0" applyNumberFormat="1" applyFont="1" applyBorder="1"/>
    <xf numFmtId="9" fontId="5" fillId="0" borderId="0" xfId="0" applyNumberFormat="1" applyFont="1"/>
    <xf numFmtId="0" fontId="7" fillId="0" borderId="11" xfId="0" applyFont="1" applyBorder="1"/>
    <xf numFmtId="167" fontId="7" fillId="0" borderId="12" xfId="2" applyNumberFormat="1" applyFont="1" applyBorder="1"/>
    <xf numFmtId="9" fontId="3" fillId="0" borderId="10" xfId="0" applyNumberFormat="1" applyFont="1" applyBorder="1"/>
    <xf numFmtId="0" fontId="8" fillId="0" borderId="11" xfId="0" applyFont="1" applyBorder="1"/>
    <xf numFmtId="0" fontId="0" fillId="0" borderId="18" xfId="0" applyBorder="1" applyAlignment="1">
      <alignment wrapText="1"/>
    </xf>
    <xf numFmtId="4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9" fontId="10" fillId="0" borderId="0" xfId="0" applyNumberFormat="1" applyFont="1"/>
    <xf numFmtId="44" fontId="0" fillId="0" borderId="0" xfId="0" applyNumberFormat="1"/>
    <xf numFmtId="4" fontId="3" fillId="0" borderId="0" xfId="0" applyNumberFormat="1" applyFont="1"/>
    <xf numFmtId="0" fontId="1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4" xfId="0" applyBorder="1"/>
    <xf numFmtId="0" fontId="1" fillId="0" borderId="9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165" fontId="3" fillId="0" borderId="10" xfId="0" applyNumberFormat="1" applyFont="1" applyBorder="1"/>
    <xf numFmtId="0" fontId="1" fillId="0" borderId="11" xfId="0" applyFont="1" applyBorder="1"/>
    <xf numFmtId="0" fontId="1" fillId="0" borderId="12" xfId="0" applyFont="1" applyBorder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9"/>
  <sheetViews>
    <sheetView tabSelected="1" topLeftCell="A47" zoomScale="90" zoomScaleNormal="90" workbookViewId="0">
      <selection activeCell="R82" sqref="R82"/>
    </sheetView>
  </sheetViews>
  <sheetFormatPr defaultColWidth="8.85546875" defaultRowHeight="15" x14ac:dyDescent="0.25"/>
  <cols>
    <col min="1" max="1" width="6.28515625" bestFit="1" customWidth="1"/>
    <col min="2" max="2" width="5.5703125" customWidth="1"/>
    <col min="3" max="3" width="21.7109375" style="20" customWidth="1"/>
    <col min="4" max="4" width="4.85546875" customWidth="1"/>
    <col min="5" max="5" width="25" bestFit="1" customWidth="1"/>
    <col min="6" max="6" width="5.28515625" customWidth="1"/>
    <col min="7" max="7" width="11.85546875" style="55" bestFit="1" customWidth="1"/>
    <col min="8" max="8" width="13.140625" style="1" bestFit="1" customWidth="1"/>
    <col min="9" max="9" width="22.140625" style="1" bestFit="1" customWidth="1"/>
    <col min="10" max="10" width="24.140625" style="1" bestFit="1" customWidth="1"/>
    <col min="11" max="11" width="13.42578125" style="10" customWidth="1"/>
    <col min="12" max="12" width="21.28515625" style="1" customWidth="1"/>
    <col min="13" max="13" width="3.85546875" style="1" customWidth="1"/>
    <col min="14" max="14" width="4.5703125" style="1" hidden="1" customWidth="1"/>
    <col min="15" max="15" width="4" hidden="1" customWidth="1"/>
    <col min="16" max="16" width="16.28515625" hidden="1" customWidth="1"/>
    <col min="17" max="17" width="21.28515625" style="1" customWidth="1"/>
    <col min="18" max="18" width="14.28515625" customWidth="1"/>
    <col min="19" max="19" width="13.28515625" customWidth="1"/>
    <col min="20" max="20" width="12.42578125" customWidth="1"/>
    <col min="21" max="21" width="13.28515625" customWidth="1"/>
    <col min="22" max="22" width="13.140625" customWidth="1"/>
    <col min="23" max="23" width="12.7109375" customWidth="1"/>
    <col min="24" max="24" width="11.42578125" customWidth="1"/>
  </cols>
  <sheetData>
    <row r="1" spans="1:17" ht="15.75" x14ac:dyDescent="0.25">
      <c r="B1" s="11" t="s">
        <v>104</v>
      </c>
    </row>
    <row r="2" spans="1:17" ht="5.0999999999999996" customHeight="1" x14ac:dyDescent="0.25"/>
    <row r="3" spans="1:17" ht="18.75" x14ac:dyDescent="0.3">
      <c r="B3" s="92" t="s">
        <v>138</v>
      </c>
    </row>
    <row r="5" spans="1:17" s="4" customFormat="1" ht="34.700000000000003" customHeight="1" x14ac:dyDescent="0.25">
      <c r="B5" s="4" t="s">
        <v>40</v>
      </c>
      <c r="C5" s="18"/>
      <c r="G5" s="56"/>
      <c r="H5" s="5"/>
      <c r="I5" s="5"/>
      <c r="J5" s="5"/>
      <c r="K5" s="8"/>
      <c r="L5" s="5"/>
      <c r="N5" s="5"/>
      <c r="Q5" s="5"/>
    </row>
    <row r="6" spans="1:17" s="18" customFormat="1" ht="35.450000000000003" customHeight="1" x14ac:dyDescent="0.25">
      <c r="B6" s="18" t="s">
        <v>137</v>
      </c>
      <c r="C6" s="18" t="s">
        <v>136</v>
      </c>
      <c r="D6" s="18" t="s">
        <v>135</v>
      </c>
      <c r="E6" s="18" t="s">
        <v>134</v>
      </c>
      <c r="F6" s="18" t="s">
        <v>51</v>
      </c>
      <c r="G6" s="137" t="s">
        <v>37</v>
      </c>
      <c r="H6" s="138" t="s">
        <v>38</v>
      </c>
      <c r="I6" s="138" t="s">
        <v>39</v>
      </c>
      <c r="J6" s="138" t="s">
        <v>41</v>
      </c>
      <c r="K6" s="139" t="s">
        <v>35</v>
      </c>
      <c r="L6" s="138" t="s">
        <v>36</v>
      </c>
      <c r="M6" s="138"/>
      <c r="N6" s="138"/>
      <c r="Q6" s="138"/>
    </row>
    <row r="7" spans="1:17" s="4" customFormat="1" ht="12" customHeight="1" x14ac:dyDescent="0.25">
      <c r="C7" s="18"/>
      <c r="G7" s="56"/>
      <c r="H7" s="5"/>
      <c r="I7" s="5"/>
      <c r="J7" s="5"/>
      <c r="K7" s="8"/>
      <c r="L7" s="5"/>
      <c r="M7" s="5"/>
      <c r="N7" s="5"/>
      <c r="Q7" s="5"/>
    </row>
    <row r="8" spans="1:17" s="2" customFormat="1" x14ac:dyDescent="0.25">
      <c r="A8" s="146" t="s">
        <v>74</v>
      </c>
      <c r="B8" s="24" t="s">
        <v>55</v>
      </c>
      <c r="C8" s="23" t="s">
        <v>17</v>
      </c>
      <c r="D8" s="24"/>
      <c r="E8" s="24"/>
      <c r="F8" s="24"/>
      <c r="G8" s="57"/>
      <c r="H8" s="25"/>
      <c r="I8" s="25"/>
      <c r="J8" s="25">
        <f>SUM(I9:I13)</f>
        <v>0</v>
      </c>
      <c r="K8" s="26">
        <v>246</v>
      </c>
      <c r="L8" s="27">
        <f>J8*K8</f>
        <v>0</v>
      </c>
      <c r="N8" s="3"/>
      <c r="Q8" s="27"/>
    </row>
    <row r="9" spans="1:17" x14ac:dyDescent="0.25">
      <c r="A9" s="147"/>
      <c r="D9" t="s">
        <v>76</v>
      </c>
      <c r="E9" t="s">
        <v>4</v>
      </c>
      <c r="F9" t="s">
        <v>52</v>
      </c>
      <c r="G9" s="55">
        <v>4</v>
      </c>
      <c r="I9" s="1">
        <f>G9*H9</f>
        <v>0</v>
      </c>
      <c r="L9" s="35"/>
      <c r="Q9" s="35"/>
    </row>
    <row r="10" spans="1:17" x14ac:dyDescent="0.25">
      <c r="A10" s="147"/>
      <c r="D10" t="s">
        <v>77</v>
      </c>
      <c r="E10" t="s">
        <v>1</v>
      </c>
      <c r="F10" t="s">
        <v>52</v>
      </c>
      <c r="G10" s="55">
        <v>8</v>
      </c>
      <c r="I10" s="1">
        <f t="shared" ref="I10:I32" si="0">G10*H10</f>
        <v>0</v>
      </c>
      <c r="L10" s="35"/>
      <c r="Q10" s="35"/>
    </row>
    <row r="11" spans="1:17" x14ac:dyDescent="0.25">
      <c r="A11" s="147"/>
      <c r="D11" t="s">
        <v>78</v>
      </c>
      <c r="E11" t="s">
        <v>2</v>
      </c>
      <c r="F11" t="s">
        <v>52</v>
      </c>
      <c r="G11" s="55">
        <v>4</v>
      </c>
      <c r="I11" s="1">
        <f t="shared" si="0"/>
        <v>0</v>
      </c>
      <c r="L11" s="35"/>
      <c r="Q11" s="35"/>
    </row>
    <row r="12" spans="1:17" x14ac:dyDescent="0.25">
      <c r="A12" s="147"/>
      <c r="D12" t="s">
        <v>79</v>
      </c>
      <c r="E12" t="s">
        <v>3</v>
      </c>
      <c r="F12" t="s">
        <v>52</v>
      </c>
      <c r="G12" s="55">
        <v>4</v>
      </c>
      <c r="I12" s="1">
        <f t="shared" si="0"/>
        <v>0</v>
      </c>
      <c r="L12" s="35"/>
      <c r="Q12" s="35"/>
    </row>
    <row r="13" spans="1:17" x14ac:dyDescent="0.25">
      <c r="A13" s="147"/>
      <c r="B13" s="30"/>
      <c r="C13" s="29"/>
      <c r="D13" t="s">
        <v>80</v>
      </c>
      <c r="E13" s="30" t="s">
        <v>5</v>
      </c>
      <c r="F13" s="30" t="s">
        <v>52</v>
      </c>
      <c r="G13" s="58">
        <v>10</v>
      </c>
      <c r="H13" s="31"/>
      <c r="I13" s="31">
        <f t="shared" si="0"/>
        <v>0</v>
      </c>
      <c r="J13" s="31"/>
      <c r="K13" s="32"/>
      <c r="L13" s="33"/>
      <c r="Q13" s="33"/>
    </row>
    <row r="14" spans="1:17" s="2" customFormat="1" x14ac:dyDescent="0.25">
      <c r="A14" s="147"/>
      <c r="B14" s="24" t="s">
        <v>56</v>
      </c>
      <c r="C14" s="23" t="s">
        <v>19</v>
      </c>
      <c r="D14" s="24"/>
      <c r="E14" s="24"/>
      <c r="F14" s="24"/>
      <c r="G14" s="57"/>
      <c r="H14" s="25"/>
      <c r="I14" s="25"/>
      <c r="J14" s="25">
        <f>SUM(I15:I16)</f>
        <v>0</v>
      </c>
      <c r="K14" s="26">
        <f>K8</f>
        <v>246</v>
      </c>
      <c r="L14" s="27">
        <f>J14*K14</f>
        <v>0</v>
      </c>
      <c r="N14" s="3"/>
      <c r="Q14" s="27"/>
    </row>
    <row r="15" spans="1:17" x14ac:dyDescent="0.25">
      <c r="A15" s="147"/>
      <c r="D15" t="s">
        <v>81</v>
      </c>
      <c r="E15" t="s">
        <v>8</v>
      </c>
      <c r="F15" t="s">
        <v>53</v>
      </c>
      <c r="G15" s="55">
        <v>16</v>
      </c>
      <c r="I15" s="1">
        <f t="shared" si="0"/>
        <v>0</v>
      </c>
      <c r="L15" s="35"/>
      <c r="Q15" s="35"/>
    </row>
    <row r="16" spans="1:17" x14ac:dyDescent="0.25">
      <c r="A16" s="147"/>
      <c r="B16" s="30"/>
      <c r="C16" s="29"/>
      <c r="D16" t="s">
        <v>82</v>
      </c>
      <c r="E16" s="30" t="s">
        <v>9</v>
      </c>
      <c r="F16" s="30" t="s">
        <v>53</v>
      </c>
      <c r="G16" s="58">
        <v>16</v>
      </c>
      <c r="H16" s="31"/>
      <c r="I16" s="31">
        <f t="shared" si="0"/>
        <v>0</v>
      </c>
      <c r="J16" s="31"/>
      <c r="K16" s="32"/>
      <c r="L16" s="33"/>
      <c r="Q16" s="33"/>
    </row>
    <row r="17" spans="1:17" s="2" customFormat="1" x14ac:dyDescent="0.25">
      <c r="A17" s="147"/>
      <c r="B17" s="24" t="s">
        <v>57</v>
      </c>
      <c r="C17" s="23" t="s">
        <v>6</v>
      </c>
      <c r="D17" s="24"/>
      <c r="E17" s="24"/>
      <c r="F17" s="24"/>
      <c r="G17" s="57"/>
      <c r="H17" s="25"/>
      <c r="I17" s="25"/>
      <c r="J17" s="25">
        <f>SUM(I18:I19)</f>
        <v>0</v>
      </c>
      <c r="K17" s="26">
        <f>K8</f>
        <v>246</v>
      </c>
      <c r="L17" s="27">
        <f>J17*K17</f>
        <v>0</v>
      </c>
      <c r="N17" s="3"/>
      <c r="Q17" s="27"/>
    </row>
    <row r="18" spans="1:17" x14ac:dyDescent="0.25">
      <c r="A18" s="147"/>
      <c r="D18" t="s">
        <v>83</v>
      </c>
      <c r="E18" t="s">
        <v>6</v>
      </c>
      <c r="F18" t="s">
        <v>53</v>
      </c>
      <c r="G18" s="55">
        <v>16</v>
      </c>
      <c r="I18" s="1">
        <f t="shared" si="0"/>
        <v>0</v>
      </c>
      <c r="L18" s="35"/>
      <c r="Q18" s="35"/>
    </row>
    <row r="19" spans="1:17" x14ac:dyDescent="0.25">
      <c r="A19" s="147"/>
      <c r="B19" s="30"/>
      <c r="C19" s="29"/>
      <c r="D19" t="s">
        <v>84</v>
      </c>
      <c r="E19" s="30" t="s">
        <v>7</v>
      </c>
      <c r="F19" s="30" t="s">
        <v>53</v>
      </c>
      <c r="G19" s="58">
        <v>16</v>
      </c>
      <c r="H19" s="31"/>
      <c r="I19" s="31">
        <f t="shared" si="0"/>
        <v>0</v>
      </c>
      <c r="J19" s="31"/>
      <c r="K19" s="32"/>
      <c r="L19" s="33"/>
      <c r="Q19" s="33"/>
    </row>
    <row r="20" spans="1:17" s="2" customFormat="1" x14ac:dyDescent="0.25">
      <c r="A20" s="147"/>
      <c r="B20" s="24" t="s">
        <v>58</v>
      </c>
      <c r="C20" s="23" t="s">
        <v>20</v>
      </c>
      <c r="D20" s="24"/>
      <c r="E20" s="24"/>
      <c r="F20" s="24"/>
      <c r="G20" s="57"/>
      <c r="H20" s="25"/>
      <c r="I20" s="25"/>
      <c r="J20" s="25">
        <f>SUM(I21:I23)</f>
        <v>0</v>
      </c>
      <c r="K20" s="26"/>
      <c r="L20" s="34"/>
      <c r="N20" s="3"/>
      <c r="Q20" s="34"/>
    </row>
    <row r="21" spans="1:17" x14ac:dyDescent="0.25">
      <c r="A21" s="147"/>
      <c r="D21" t="s">
        <v>85</v>
      </c>
      <c r="E21" t="s">
        <v>0</v>
      </c>
      <c r="F21" t="s">
        <v>52</v>
      </c>
      <c r="G21" s="55">
        <v>1</v>
      </c>
      <c r="I21" s="1">
        <f>G21*H21</f>
        <v>0</v>
      </c>
      <c r="K21" s="10">
        <v>181</v>
      </c>
      <c r="L21" s="36">
        <f>I21*K21</f>
        <v>0</v>
      </c>
      <c r="Q21" s="36"/>
    </row>
    <row r="22" spans="1:17" x14ac:dyDescent="0.25">
      <c r="A22" s="147"/>
      <c r="D22" t="s">
        <v>86</v>
      </c>
      <c r="E22" t="s">
        <v>10</v>
      </c>
      <c r="F22" t="s">
        <v>53</v>
      </c>
      <c r="G22" s="55">
        <f>3*10.8</f>
        <v>32.400000000000006</v>
      </c>
      <c r="I22" s="1">
        <f t="shared" si="0"/>
        <v>0</v>
      </c>
      <c r="K22" s="10">
        <v>275</v>
      </c>
      <c r="L22" s="36">
        <f t="shared" ref="L22:L23" si="1">I22*K22</f>
        <v>0</v>
      </c>
      <c r="Q22" s="36"/>
    </row>
    <row r="23" spans="1:17" x14ac:dyDescent="0.25">
      <c r="A23" s="147"/>
      <c r="B23" s="30"/>
      <c r="C23" s="29"/>
      <c r="D23" t="s">
        <v>87</v>
      </c>
      <c r="E23" s="30" t="s">
        <v>11</v>
      </c>
      <c r="F23" s="30" t="s">
        <v>54</v>
      </c>
      <c r="G23" s="58">
        <f>3*13.4</f>
        <v>40.200000000000003</v>
      </c>
      <c r="H23" s="31"/>
      <c r="I23" s="31">
        <f t="shared" si="0"/>
        <v>0</v>
      </c>
      <c r="J23" s="31"/>
      <c r="K23" s="32">
        <f>K22</f>
        <v>275</v>
      </c>
      <c r="L23" s="37">
        <f t="shared" si="1"/>
        <v>0</v>
      </c>
      <c r="Q23" s="37"/>
    </row>
    <row r="24" spans="1:17" s="2" customFormat="1" x14ac:dyDescent="0.25">
      <c r="A24" s="147"/>
      <c r="B24" s="24" t="s">
        <v>59</v>
      </c>
      <c r="C24" s="23" t="s">
        <v>21</v>
      </c>
      <c r="D24" s="24"/>
      <c r="E24" s="24"/>
      <c r="F24" s="24"/>
      <c r="G24" s="57"/>
      <c r="H24" s="25"/>
      <c r="I24" s="25"/>
      <c r="J24" s="25">
        <f>SUM(I25:I26)</f>
        <v>0</v>
      </c>
      <c r="K24" s="26">
        <f>K8</f>
        <v>246</v>
      </c>
      <c r="L24" s="27">
        <f>J24*K24</f>
        <v>0</v>
      </c>
      <c r="N24" s="3"/>
      <c r="Q24" s="27"/>
    </row>
    <row r="25" spans="1:17" x14ac:dyDescent="0.25">
      <c r="A25" s="147"/>
      <c r="D25" t="s">
        <v>88</v>
      </c>
      <c r="E25" t="s">
        <v>12</v>
      </c>
      <c r="F25" t="s">
        <v>52</v>
      </c>
      <c r="G25" s="55">
        <v>4</v>
      </c>
      <c r="I25" s="1">
        <f t="shared" si="0"/>
        <v>0</v>
      </c>
      <c r="L25" s="35"/>
      <c r="Q25" s="35"/>
    </row>
    <row r="26" spans="1:17" x14ac:dyDescent="0.25">
      <c r="A26" s="147"/>
      <c r="B26" s="30"/>
      <c r="C26" s="29"/>
      <c r="D26" s="30" t="s">
        <v>89</v>
      </c>
      <c r="E26" s="30" t="s">
        <v>13</v>
      </c>
      <c r="F26" s="30" t="s">
        <v>53</v>
      </c>
      <c r="G26" s="58">
        <v>16</v>
      </c>
      <c r="H26" s="31"/>
      <c r="I26" s="31">
        <f t="shared" si="0"/>
        <v>0</v>
      </c>
      <c r="J26" s="31"/>
      <c r="K26" s="32"/>
      <c r="L26" s="33"/>
      <c r="Q26" s="33"/>
    </row>
    <row r="27" spans="1:17" s="2" customFormat="1" x14ac:dyDescent="0.25">
      <c r="A27" s="147"/>
      <c r="B27" s="24" t="s">
        <v>60</v>
      </c>
      <c r="C27" s="23" t="s">
        <v>22</v>
      </c>
      <c r="D27" s="24"/>
      <c r="E27" s="24"/>
      <c r="F27" s="24"/>
      <c r="G27" s="57"/>
      <c r="H27" s="25"/>
      <c r="I27" s="25"/>
      <c r="J27" s="25">
        <f>SUM(I28:I30)</f>
        <v>0</v>
      </c>
      <c r="K27" s="26"/>
      <c r="L27" s="34"/>
      <c r="N27" s="3"/>
      <c r="Q27" s="34"/>
    </row>
    <row r="28" spans="1:17" x14ac:dyDescent="0.25">
      <c r="A28" s="147"/>
      <c r="D28" t="s">
        <v>90</v>
      </c>
      <c r="E28" t="s">
        <v>14</v>
      </c>
      <c r="F28" t="s">
        <v>52</v>
      </c>
      <c r="G28" s="55">
        <v>1</v>
      </c>
      <c r="I28" s="1">
        <f t="shared" si="0"/>
        <v>0</v>
      </c>
      <c r="K28" s="10">
        <v>80</v>
      </c>
      <c r="L28" s="36">
        <f t="shared" ref="L28:L29" si="2">I28*K28</f>
        <v>0</v>
      </c>
      <c r="Q28" s="36"/>
    </row>
    <row r="29" spans="1:17" x14ac:dyDescent="0.25">
      <c r="A29" s="147"/>
      <c r="D29" t="s">
        <v>91</v>
      </c>
      <c r="E29" t="s">
        <v>15</v>
      </c>
      <c r="F29" t="s">
        <v>52</v>
      </c>
      <c r="G29" s="55">
        <v>1</v>
      </c>
      <c r="I29" s="1">
        <f t="shared" si="0"/>
        <v>0</v>
      </c>
      <c r="K29" s="10">
        <f>K8</f>
        <v>246</v>
      </c>
      <c r="L29" s="36">
        <f t="shared" si="2"/>
        <v>0</v>
      </c>
      <c r="Q29" s="36"/>
    </row>
    <row r="30" spans="1:17" x14ac:dyDescent="0.25">
      <c r="A30" s="147"/>
      <c r="B30" s="30"/>
      <c r="C30" s="29"/>
      <c r="D30" t="s">
        <v>92</v>
      </c>
      <c r="E30" s="30" t="s">
        <v>16</v>
      </c>
      <c r="F30" s="30" t="s">
        <v>54</v>
      </c>
      <c r="G30" s="58">
        <v>16</v>
      </c>
      <c r="H30" s="31"/>
      <c r="I30" s="31">
        <f t="shared" si="0"/>
        <v>0</v>
      </c>
      <c r="J30" s="31"/>
      <c r="K30" s="32">
        <f>K8</f>
        <v>246</v>
      </c>
      <c r="L30" s="37">
        <f>I30*K30</f>
        <v>0</v>
      </c>
      <c r="Q30" s="37"/>
    </row>
    <row r="31" spans="1:17" s="2" customFormat="1" x14ac:dyDescent="0.25">
      <c r="A31" s="147"/>
      <c r="B31" s="24" t="s">
        <v>61</v>
      </c>
      <c r="C31" s="23" t="s">
        <v>23</v>
      </c>
      <c r="D31" s="24"/>
      <c r="E31" s="24"/>
      <c r="F31" s="24"/>
      <c r="G31" s="57"/>
      <c r="H31" s="25"/>
      <c r="I31" s="25"/>
      <c r="J31" s="25">
        <f>SUM(I32)</f>
        <v>0</v>
      </c>
      <c r="K31" s="39">
        <v>20</v>
      </c>
      <c r="L31" s="27">
        <f>J31*K31</f>
        <v>0</v>
      </c>
      <c r="N31" s="3"/>
      <c r="Q31" s="27"/>
    </row>
    <row r="32" spans="1:17" x14ac:dyDescent="0.25">
      <c r="A32" s="147"/>
      <c r="B32" s="30"/>
      <c r="C32" s="29"/>
      <c r="D32" s="30" t="s">
        <v>93</v>
      </c>
      <c r="E32" s="30" t="s">
        <v>24</v>
      </c>
      <c r="F32" s="30" t="s">
        <v>52</v>
      </c>
      <c r="G32" s="58">
        <v>1</v>
      </c>
      <c r="H32" s="31"/>
      <c r="I32" s="31">
        <f t="shared" si="0"/>
        <v>0</v>
      </c>
      <c r="J32" s="31"/>
      <c r="K32" s="32"/>
      <c r="L32" s="33"/>
      <c r="Q32" s="33"/>
    </row>
    <row r="33" spans="1:23" s="2" customFormat="1" x14ac:dyDescent="0.25">
      <c r="A33" s="147"/>
      <c r="B33" s="24" t="s">
        <v>62</v>
      </c>
      <c r="C33" s="23" t="s">
        <v>27</v>
      </c>
      <c r="D33" s="24"/>
      <c r="E33" s="24"/>
      <c r="F33" s="24"/>
      <c r="G33" s="57"/>
      <c r="H33" s="25"/>
      <c r="I33" s="25"/>
      <c r="J33" s="25">
        <f>SUM(I34)</f>
        <v>0</v>
      </c>
      <c r="K33" s="26"/>
      <c r="L33" s="27">
        <f>J33</f>
        <v>0</v>
      </c>
      <c r="N33" s="3"/>
      <c r="Q33" s="27"/>
    </row>
    <row r="34" spans="1:23" x14ac:dyDescent="0.25">
      <c r="A34" s="147"/>
      <c r="B34" s="30"/>
      <c r="C34" s="29"/>
      <c r="D34" s="30" t="s">
        <v>94</v>
      </c>
      <c r="E34" s="30" t="s">
        <v>33</v>
      </c>
      <c r="F34" s="30" t="s">
        <v>52</v>
      </c>
      <c r="G34" s="58">
        <v>2</v>
      </c>
      <c r="H34" s="31"/>
      <c r="I34" s="31">
        <f>G34*H34</f>
        <v>0</v>
      </c>
      <c r="J34" s="31"/>
      <c r="K34" s="32"/>
      <c r="L34" s="33"/>
      <c r="Q34" s="33"/>
    </row>
    <row r="35" spans="1:23" s="2" customFormat="1" x14ac:dyDescent="0.25">
      <c r="A35" s="147"/>
      <c r="B35" s="24" t="s">
        <v>63</v>
      </c>
      <c r="C35" s="23" t="s">
        <v>28</v>
      </c>
      <c r="D35" s="24"/>
      <c r="E35" s="24"/>
      <c r="F35" s="24"/>
      <c r="G35" s="57"/>
      <c r="H35" s="25"/>
      <c r="I35" s="25"/>
      <c r="J35" s="25">
        <f>SUM(I36)</f>
        <v>0</v>
      </c>
      <c r="K35" s="26"/>
      <c r="L35" s="27">
        <f>J35</f>
        <v>0</v>
      </c>
      <c r="N35" s="3"/>
      <c r="Q35" s="27"/>
    </row>
    <row r="36" spans="1:23" x14ac:dyDescent="0.25">
      <c r="A36" s="147"/>
      <c r="B36" s="30"/>
      <c r="C36" s="29"/>
      <c r="D36" s="30" t="s">
        <v>95</v>
      </c>
      <c r="E36" s="30" t="s">
        <v>34</v>
      </c>
      <c r="F36" s="30" t="s">
        <v>52</v>
      </c>
      <c r="G36" s="58">
        <v>2</v>
      </c>
      <c r="H36" s="31"/>
      <c r="I36" s="31">
        <f>G36*H36</f>
        <v>0</v>
      </c>
      <c r="J36" s="31"/>
      <c r="K36" s="32"/>
      <c r="L36" s="33"/>
      <c r="M36" s="3"/>
      <c r="P36" s="14"/>
      <c r="Q36" s="33"/>
      <c r="R36" s="14"/>
      <c r="S36" s="14"/>
      <c r="T36" s="14"/>
      <c r="U36" s="14"/>
      <c r="V36" s="14"/>
      <c r="W36" s="14"/>
    </row>
    <row r="37" spans="1:23" s="93" customFormat="1" ht="20.100000000000001" customHeight="1" thickBot="1" x14ac:dyDescent="0.3">
      <c r="A37" s="147"/>
      <c r="C37" s="94" t="s">
        <v>102</v>
      </c>
      <c r="G37" s="95"/>
      <c r="H37" s="96"/>
      <c r="I37" s="96"/>
      <c r="J37" s="96"/>
      <c r="K37" s="97"/>
      <c r="L37" s="98">
        <f>SUM(L7:L36)</f>
        <v>0</v>
      </c>
      <c r="M37" s="99"/>
      <c r="N37" s="96"/>
      <c r="Q37" s="98">
        <v>1597056</v>
      </c>
      <c r="R37" s="100"/>
      <c r="S37" s="100"/>
      <c r="T37" s="100"/>
      <c r="U37" s="100"/>
      <c r="V37" s="100"/>
      <c r="W37" s="100"/>
    </row>
    <row r="38" spans="1:23" s="11" customFormat="1" ht="16.5" thickBot="1" x14ac:dyDescent="0.3">
      <c r="A38" s="148"/>
      <c r="B38" s="76" t="s">
        <v>18</v>
      </c>
      <c r="C38" s="77" t="s">
        <v>117</v>
      </c>
      <c r="D38" s="77"/>
      <c r="E38" s="77"/>
      <c r="F38" s="77"/>
      <c r="G38" s="83"/>
      <c r="H38" s="84"/>
      <c r="I38" s="84"/>
      <c r="J38" s="84"/>
      <c r="K38" s="85"/>
      <c r="L38" s="82">
        <f>L37/5</f>
        <v>0</v>
      </c>
      <c r="M38" s="12"/>
      <c r="N38" s="12"/>
      <c r="Q38" s="82">
        <f>Q37/5</f>
        <v>319411.20000000001</v>
      </c>
      <c r="R38" s="53"/>
      <c r="S38" s="53"/>
      <c r="T38" s="53"/>
      <c r="U38" s="53"/>
      <c r="V38" s="53"/>
      <c r="W38" s="53"/>
    </row>
    <row r="39" spans="1:23" x14ac:dyDescent="0.25">
      <c r="M39" s="3"/>
      <c r="P39" s="14"/>
      <c r="R39" s="14"/>
      <c r="S39" s="14"/>
      <c r="T39" s="14"/>
      <c r="U39" s="14"/>
      <c r="V39" s="14"/>
      <c r="W39" s="14"/>
    </row>
    <row r="40" spans="1:23" s="2" customFormat="1" x14ac:dyDescent="0.25">
      <c r="A40" s="143" t="s">
        <v>75</v>
      </c>
      <c r="B40" s="22" t="s">
        <v>64</v>
      </c>
      <c r="C40" s="23" t="s">
        <v>30</v>
      </c>
      <c r="D40" s="24"/>
      <c r="E40" s="24"/>
      <c r="F40" s="24"/>
      <c r="G40" s="57"/>
      <c r="H40" s="25"/>
      <c r="I40" s="25"/>
      <c r="J40" s="25">
        <f>I41</f>
        <v>0</v>
      </c>
      <c r="K40" s="26"/>
      <c r="L40" s="27">
        <f>I41*K41</f>
        <v>0</v>
      </c>
      <c r="M40" s="3"/>
      <c r="N40" s="3"/>
      <c r="P40" s="15"/>
      <c r="Q40" s="27"/>
      <c r="R40" s="15"/>
      <c r="S40" s="15"/>
      <c r="T40" s="15"/>
      <c r="U40" s="15"/>
      <c r="V40" s="15"/>
      <c r="W40" s="15"/>
    </row>
    <row r="41" spans="1:23" ht="45" x14ac:dyDescent="0.25">
      <c r="A41" s="144"/>
      <c r="B41" s="28"/>
      <c r="C41" s="29" t="s">
        <v>120</v>
      </c>
      <c r="D41" s="30" t="s">
        <v>96</v>
      </c>
      <c r="E41" s="30" t="s">
        <v>42</v>
      </c>
      <c r="F41" s="30" t="s">
        <v>52</v>
      </c>
      <c r="G41" s="58">
        <v>2</v>
      </c>
      <c r="H41" s="31"/>
      <c r="I41" s="31">
        <f>G41*H41</f>
        <v>0</v>
      </c>
      <c r="J41" s="31"/>
      <c r="K41" s="32">
        <v>8</v>
      </c>
      <c r="L41" s="33"/>
      <c r="P41" s="14"/>
      <c r="Q41" s="33"/>
      <c r="R41" s="14"/>
      <c r="S41" s="14"/>
      <c r="T41" s="14"/>
      <c r="U41" s="14"/>
      <c r="V41" s="14"/>
      <c r="W41" s="14"/>
    </row>
    <row r="42" spans="1:23" s="2" customFormat="1" x14ac:dyDescent="0.25">
      <c r="A42" s="144"/>
      <c r="B42" s="22" t="s">
        <v>65</v>
      </c>
      <c r="C42" s="23" t="s">
        <v>31</v>
      </c>
      <c r="D42" s="24"/>
      <c r="E42" s="24"/>
      <c r="F42" s="24"/>
      <c r="G42" s="57"/>
      <c r="H42" s="25"/>
      <c r="I42" s="25"/>
      <c r="J42" s="25">
        <f>I43</f>
        <v>0</v>
      </c>
      <c r="K42" s="39">
        <f>K8</f>
        <v>246</v>
      </c>
      <c r="L42" s="27">
        <f>J42*K42</f>
        <v>0</v>
      </c>
      <c r="M42" s="3"/>
      <c r="N42" s="3"/>
      <c r="P42" s="15"/>
      <c r="Q42" s="27"/>
      <c r="R42" s="15"/>
      <c r="S42" s="15"/>
      <c r="T42" s="15"/>
      <c r="U42" s="15"/>
      <c r="V42" s="15"/>
      <c r="W42" s="15"/>
    </row>
    <row r="43" spans="1:23" ht="45" x14ac:dyDescent="0.25">
      <c r="A43" s="144"/>
      <c r="B43" s="28"/>
      <c r="C43" s="29" t="s">
        <v>119</v>
      </c>
      <c r="D43" s="30" t="s">
        <v>97</v>
      </c>
      <c r="E43" s="30" t="s">
        <v>42</v>
      </c>
      <c r="F43" s="30" t="s">
        <v>52</v>
      </c>
      <c r="G43" s="58">
        <v>1</v>
      </c>
      <c r="H43" s="31"/>
      <c r="I43" s="31">
        <f>G43*H43</f>
        <v>0</v>
      </c>
      <c r="J43" s="31"/>
      <c r="K43" s="32"/>
      <c r="L43" s="33"/>
      <c r="P43" s="14"/>
      <c r="Q43" s="33"/>
      <c r="R43" s="14"/>
      <c r="S43" s="14"/>
      <c r="T43" s="14"/>
      <c r="U43" s="14"/>
      <c r="V43" s="14"/>
      <c r="W43" s="14"/>
    </row>
    <row r="44" spans="1:23" s="2" customFormat="1" x14ac:dyDescent="0.25">
      <c r="A44" s="144"/>
      <c r="B44" s="22" t="s">
        <v>66</v>
      </c>
      <c r="C44" s="23" t="s">
        <v>32</v>
      </c>
      <c r="D44" s="24"/>
      <c r="E44" s="24"/>
      <c r="F44" s="24"/>
      <c r="G44" s="57"/>
      <c r="H44" s="25"/>
      <c r="I44" s="25"/>
      <c r="J44" s="25">
        <f>I45</f>
        <v>0</v>
      </c>
      <c r="K44" s="39">
        <v>246</v>
      </c>
      <c r="L44" s="27">
        <f>J44*K44</f>
        <v>0</v>
      </c>
      <c r="M44" s="3"/>
      <c r="N44" s="3"/>
      <c r="P44" s="15"/>
      <c r="Q44" s="27"/>
      <c r="R44" s="15"/>
      <c r="S44" s="15"/>
      <c r="T44" s="15"/>
      <c r="U44" s="15"/>
      <c r="V44" s="15"/>
      <c r="W44" s="15"/>
    </row>
    <row r="45" spans="1:23" ht="45" x14ac:dyDescent="0.25">
      <c r="A45" s="144"/>
      <c r="B45" s="28"/>
      <c r="C45" s="29" t="s">
        <v>122</v>
      </c>
      <c r="D45" s="30" t="s">
        <v>98</v>
      </c>
      <c r="E45" s="30" t="s">
        <v>42</v>
      </c>
      <c r="F45" s="30" t="s">
        <v>52</v>
      </c>
      <c r="G45" s="58">
        <v>1</v>
      </c>
      <c r="H45" s="31"/>
      <c r="I45" s="31">
        <f>G45*H45</f>
        <v>0</v>
      </c>
      <c r="J45" s="31"/>
      <c r="K45" s="32"/>
      <c r="L45" s="33"/>
      <c r="P45" s="14"/>
      <c r="Q45" s="33"/>
      <c r="R45" s="14"/>
      <c r="S45" s="14"/>
      <c r="T45" s="14"/>
      <c r="U45" s="14"/>
      <c r="V45" s="14"/>
      <c r="W45" s="14"/>
    </row>
    <row r="46" spans="1:23" s="2" customFormat="1" x14ac:dyDescent="0.25">
      <c r="A46" s="144"/>
      <c r="B46" s="22" t="s">
        <v>67</v>
      </c>
      <c r="C46" s="23" t="s">
        <v>29</v>
      </c>
      <c r="D46" s="24"/>
      <c r="E46" s="24"/>
      <c r="F46" s="24"/>
      <c r="G46" s="57"/>
      <c r="H46" s="25"/>
      <c r="I46" s="25"/>
      <c r="J46" s="25">
        <f>I47</f>
        <v>0</v>
      </c>
      <c r="K46" s="39">
        <v>246</v>
      </c>
      <c r="L46" s="27">
        <f>J46*K46</f>
        <v>0</v>
      </c>
      <c r="M46" s="3"/>
      <c r="N46" s="3"/>
      <c r="P46" s="15"/>
      <c r="Q46" s="27"/>
      <c r="R46" s="15"/>
      <c r="S46" s="15"/>
      <c r="T46" s="15"/>
      <c r="U46" s="15"/>
      <c r="V46" s="15"/>
      <c r="W46" s="15"/>
    </row>
    <row r="47" spans="1:23" x14ac:dyDescent="0.25">
      <c r="A47" s="144"/>
      <c r="B47" s="108"/>
      <c r="C47" s="29"/>
      <c r="D47" s="30" t="s">
        <v>99</v>
      </c>
      <c r="E47" s="30" t="s">
        <v>43</v>
      </c>
      <c r="F47" s="30" t="s">
        <v>52</v>
      </c>
      <c r="G47" s="58">
        <v>1</v>
      </c>
      <c r="H47" s="31"/>
      <c r="I47" s="31">
        <f>G47*H47</f>
        <v>0</v>
      </c>
      <c r="J47" s="31"/>
      <c r="K47" s="32"/>
      <c r="L47" s="33"/>
      <c r="P47" s="14"/>
      <c r="Q47" s="33"/>
      <c r="R47" s="14"/>
      <c r="S47" s="14"/>
      <c r="T47" s="14"/>
      <c r="U47" s="14"/>
      <c r="V47" s="14"/>
      <c r="W47" s="14"/>
    </row>
    <row r="48" spans="1:23" s="2" customFormat="1" ht="30" x14ac:dyDescent="0.25">
      <c r="A48" s="144"/>
      <c r="B48" s="22" t="s">
        <v>106</v>
      </c>
      <c r="C48" s="23" t="s">
        <v>107</v>
      </c>
      <c r="D48" s="24"/>
      <c r="E48" s="24"/>
      <c r="F48" s="24"/>
      <c r="G48" s="57"/>
      <c r="H48" s="25"/>
      <c r="I48" s="25"/>
      <c r="J48" s="25"/>
      <c r="K48" s="26"/>
      <c r="L48" s="27"/>
      <c r="M48" s="3"/>
      <c r="N48" s="3"/>
      <c r="P48" s="15"/>
      <c r="Q48" s="27"/>
      <c r="R48" s="15"/>
      <c r="S48" s="15"/>
      <c r="T48" s="15"/>
      <c r="U48" s="15"/>
      <c r="V48" s="15"/>
      <c r="W48" s="15"/>
    </row>
    <row r="49" spans="1:23" x14ac:dyDescent="0.25">
      <c r="A49" s="144"/>
      <c r="B49" s="109"/>
      <c r="D49" t="s">
        <v>108</v>
      </c>
      <c r="E49" t="s">
        <v>110</v>
      </c>
      <c r="F49" t="s">
        <v>52</v>
      </c>
      <c r="G49" s="55">
        <v>1</v>
      </c>
      <c r="I49" s="1">
        <f>G49*H49</f>
        <v>0</v>
      </c>
      <c r="K49" s="10">
        <f>K28</f>
        <v>80</v>
      </c>
      <c r="L49" s="36">
        <f>I49*K49</f>
        <v>0</v>
      </c>
      <c r="P49" s="14"/>
      <c r="Q49" s="36"/>
      <c r="R49" s="14"/>
      <c r="S49" s="14"/>
      <c r="T49" s="14"/>
      <c r="U49" s="14"/>
      <c r="V49" s="14"/>
      <c r="W49" s="14"/>
    </row>
    <row r="50" spans="1:23" x14ac:dyDescent="0.25">
      <c r="A50" s="144"/>
      <c r="B50" s="109"/>
      <c r="D50" t="s">
        <v>109</v>
      </c>
      <c r="E50" t="s">
        <v>111</v>
      </c>
      <c r="F50" t="s">
        <v>52</v>
      </c>
      <c r="G50" s="55">
        <v>1</v>
      </c>
      <c r="I50" s="1">
        <f t="shared" ref="I50:I51" si="3">G50*H50</f>
        <v>0</v>
      </c>
      <c r="K50" s="10">
        <v>25</v>
      </c>
      <c r="L50" s="36">
        <f t="shared" ref="L50:L51" si="4">I50*K50</f>
        <v>0</v>
      </c>
      <c r="P50" s="14"/>
      <c r="Q50" s="36"/>
      <c r="R50" s="14"/>
      <c r="S50" s="14"/>
      <c r="T50" s="14"/>
      <c r="U50" s="14"/>
      <c r="V50" s="14"/>
      <c r="W50" s="14"/>
    </row>
    <row r="51" spans="1:23" x14ac:dyDescent="0.25">
      <c r="A51" s="144"/>
      <c r="B51" s="108"/>
      <c r="C51" s="29"/>
      <c r="D51" s="30" t="s">
        <v>112</v>
      </c>
      <c r="E51" s="30" t="s">
        <v>113</v>
      </c>
      <c r="F51" s="30" t="s">
        <v>52</v>
      </c>
      <c r="G51" s="58">
        <v>1</v>
      </c>
      <c r="H51" s="31"/>
      <c r="I51" s="31">
        <f t="shared" si="3"/>
        <v>0</v>
      </c>
      <c r="J51" s="31"/>
      <c r="K51" s="32">
        <v>20</v>
      </c>
      <c r="L51" s="37">
        <f t="shared" si="4"/>
        <v>0</v>
      </c>
      <c r="P51" s="14"/>
      <c r="Q51" s="37"/>
      <c r="R51" s="14"/>
      <c r="S51" s="14"/>
      <c r="T51" s="14"/>
      <c r="U51" s="14"/>
      <c r="V51" s="14"/>
      <c r="W51" s="14"/>
    </row>
    <row r="52" spans="1:23" s="48" customFormat="1" ht="15.75" x14ac:dyDescent="0.25">
      <c r="A52" s="145"/>
      <c r="B52" s="52" t="s">
        <v>25</v>
      </c>
      <c r="C52" s="42" t="s">
        <v>44</v>
      </c>
      <c r="D52" s="43"/>
      <c r="E52" s="43"/>
      <c r="F52" s="43"/>
      <c r="G52" s="60"/>
      <c r="H52" s="44"/>
      <c r="I52" s="44"/>
      <c r="J52" s="44"/>
      <c r="K52" s="45"/>
      <c r="L52" s="46">
        <f>SUM(L40:L51)</f>
        <v>0</v>
      </c>
      <c r="M52" s="47"/>
      <c r="N52" s="47"/>
      <c r="Q52" s="46">
        <v>212960</v>
      </c>
      <c r="R52" s="49"/>
      <c r="S52" s="49"/>
      <c r="T52" s="49"/>
      <c r="U52" s="49"/>
      <c r="V52" s="49"/>
      <c r="W52" s="49"/>
    </row>
    <row r="53" spans="1:23" s="48" customFormat="1" ht="15.75" x14ac:dyDescent="0.25">
      <c r="A53" s="40"/>
      <c r="C53" s="19"/>
      <c r="G53" s="61"/>
      <c r="H53" s="47"/>
      <c r="I53" s="47"/>
      <c r="J53" s="47"/>
      <c r="K53" s="54"/>
      <c r="L53" s="12"/>
      <c r="M53" s="47"/>
      <c r="N53" s="47"/>
      <c r="P53" s="49"/>
      <c r="Q53" s="12"/>
      <c r="R53" s="49"/>
      <c r="S53" s="49"/>
      <c r="T53" s="49"/>
      <c r="U53" s="49"/>
      <c r="V53" s="49"/>
      <c r="W53" s="49"/>
    </row>
    <row r="54" spans="1:23" x14ac:dyDescent="0.25">
      <c r="A54" s="143" t="s">
        <v>100</v>
      </c>
      <c r="B54" s="50" t="s">
        <v>68</v>
      </c>
      <c r="C54" s="51" t="s">
        <v>45</v>
      </c>
      <c r="D54" s="63"/>
      <c r="E54" s="63"/>
      <c r="F54" s="63" t="s">
        <v>53</v>
      </c>
      <c r="G54" s="64">
        <f>15000-(246*4*4)</f>
        <v>11064</v>
      </c>
      <c r="H54" s="65"/>
      <c r="I54" s="65"/>
      <c r="J54" s="65"/>
      <c r="K54" s="66"/>
      <c r="L54" s="41"/>
      <c r="P54" s="14"/>
      <c r="Q54" s="41"/>
      <c r="R54" s="14"/>
      <c r="S54" s="14"/>
      <c r="T54" s="14"/>
      <c r="U54" s="14"/>
      <c r="V54" s="14"/>
      <c r="W54" s="14"/>
    </row>
    <row r="55" spans="1:23" ht="30" x14ac:dyDescent="0.25">
      <c r="A55" s="149"/>
      <c r="D55" s="50" t="s">
        <v>126</v>
      </c>
      <c r="E55" s="136" t="s">
        <v>130</v>
      </c>
      <c r="F55" s="63" t="s">
        <v>53</v>
      </c>
      <c r="G55" s="64">
        <f>G54-G56-G57-G58</f>
        <v>9064</v>
      </c>
      <c r="H55" s="65"/>
      <c r="I55" s="65">
        <f t="shared" ref="I55:I58" si="5">G55*H55</f>
        <v>0</v>
      </c>
      <c r="J55" s="65"/>
      <c r="K55" s="66"/>
      <c r="L55" s="41">
        <f>I55</f>
        <v>0</v>
      </c>
      <c r="P55" s="14"/>
      <c r="Q55" s="41"/>
      <c r="R55" s="14"/>
      <c r="S55" s="14"/>
      <c r="T55" s="14"/>
      <c r="U55" s="14"/>
      <c r="V55" s="14"/>
      <c r="W55" s="14"/>
    </row>
    <row r="56" spans="1:23" ht="30" x14ac:dyDescent="0.25">
      <c r="A56" s="149"/>
      <c r="D56" s="50" t="s">
        <v>127</v>
      </c>
      <c r="E56" s="136" t="s">
        <v>131</v>
      </c>
      <c r="F56" s="63" t="s">
        <v>53</v>
      </c>
      <c r="G56" s="64">
        <v>1000</v>
      </c>
      <c r="H56" s="65"/>
      <c r="I56" s="65">
        <f t="shared" si="5"/>
        <v>0</v>
      </c>
      <c r="J56" s="65"/>
      <c r="K56" s="66"/>
      <c r="L56" s="41">
        <f t="shared" ref="L56:L58" si="6">I56</f>
        <v>0</v>
      </c>
      <c r="P56" s="14"/>
      <c r="Q56" s="41"/>
      <c r="R56" s="14"/>
      <c r="S56" s="14"/>
      <c r="T56" s="14"/>
      <c r="U56" s="14"/>
      <c r="V56" s="14"/>
      <c r="W56" s="14"/>
    </row>
    <row r="57" spans="1:23" ht="30" x14ac:dyDescent="0.25">
      <c r="A57" s="149"/>
      <c r="D57" s="50" t="s">
        <v>128</v>
      </c>
      <c r="E57" s="136" t="s">
        <v>132</v>
      </c>
      <c r="F57" s="63" t="s">
        <v>53</v>
      </c>
      <c r="G57" s="64">
        <v>200</v>
      </c>
      <c r="H57" s="65"/>
      <c r="I57" s="65">
        <f t="shared" si="5"/>
        <v>0</v>
      </c>
      <c r="J57" s="65"/>
      <c r="K57" s="66"/>
      <c r="L57" s="41">
        <f t="shared" si="6"/>
        <v>0</v>
      </c>
      <c r="P57" s="14"/>
      <c r="Q57" s="41"/>
      <c r="R57" s="14"/>
      <c r="S57" s="14"/>
      <c r="T57" s="14"/>
      <c r="U57" s="14"/>
      <c r="V57" s="14"/>
      <c r="W57" s="14"/>
    </row>
    <row r="58" spans="1:23" ht="30" x14ac:dyDescent="0.25">
      <c r="A58" s="149"/>
      <c r="D58" s="50" t="s">
        <v>129</v>
      </c>
      <c r="E58" s="136" t="s">
        <v>133</v>
      </c>
      <c r="F58" s="63" t="s">
        <v>53</v>
      </c>
      <c r="G58" s="64">
        <v>800</v>
      </c>
      <c r="H58" s="65"/>
      <c r="I58" s="65">
        <f t="shared" si="5"/>
        <v>0</v>
      </c>
      <c r="J58" s="65"/>
      <c r="K58" s="66"/>
      <c r="L58" s="41">
        <f t="shared" si="6"/>
        <v>0</v>
      </c>
      <c r="P58" s="14"/>
      <c r="Q58" s="41"/>
      <c r="R58" s="14"/>
      <c r="S58" s="14"/>
      <c r="T58" s="14"/>
      <c r="U58" s="14"/>
      <c r="V58" s="14"/>
      <c r="W58" s="14"/>
    </row>
    <row r="59" spans="1:23" x14ac:dyDescent="0.25">
      <c r="A59" s="149"/>
      <c r="B59" s="50" t="s">
        <v>69</v>
      </c>
      <c r="C59" s="51" t="s">
        <v>50</v>
      </c>
      <c r="D59" s="63"/>
      <c r="E59" s="63"/>
      <c r="F59" s="63" t="s">
        <v>53</v>
      </c>
      <c r="G59" s="64">
        <v>2500</v>
      </c>
      <c r="H59" s="65"/>
      <c r="I59" s="65">
        <f t="shared" ref="I59:I63" si="7">G59*H59</f>
        <v>0</v>
      </c>
      <c r="J59" s="65"/>
      <c r="K59" s="66"/>
      <c r="L59" s="41">
        <f t="shared" ref="L59:L63" si="8">I59</f>
        <v>0</v>
      </c>
      <c r="P59" s="14"/>
      <c r="Q59" s="41"/>
      <c r="R59" s="14"/>
      <c r="S59" s="14"/>
      <c r="T59" s="14"/>
      <c r="U59" s="14"/>
      <c r="V59" s="14"/>
      <c r="W59" s="14"/>
    </row>
    <row r="60" spans="1:23" x14ac:dyDescent="0.25">
      <c r="A60" s="149"/>
      <c r="B60" s="50" t="s">
        <v>70</v>
      </c>
      <c r="C60" s="51" t="s">
        <v>49</v>
      </c>
      <c r="D60" s="63"/>
      <c r="E60" s="63"/>
      <c r="F60" s="63" t="s">
        <v>53</v>
      </c>
      <c r="G60" s="64">
        <v>100</v>
      </c>
      <c r="H60" s="65"/>
      <c r="I60" s="65">
        <f t="shared" si="7"/>
        <v>0</v>
      </c>
      <c r="J60" s="65"/>
      <c r="K60" s="66"/>
      <c r="L60" s="41">
        <f t="shared" si="8"/>
        <v>0</v>
      </c>
      <c r="P60" s="14"/>
      <c r="Q60" s="41"/>
      <c r="R60" s="14"/>
      <c r="S60" s="14"/>
      <c r="T60" s="14"/>
      <c r="U60" s="14"/>
      <c r="V60" s="14"/>
      <c r="W60" s="14"/>
    </row>
    <row r="61" spans="1:23" x14ac:dyDescent="0.25">
      <c r="A61" s="149"/>
      <c r="B61" s="50" t="s">
        <v>71</v>
      </c>
      <c r="C61" s="51" t="s">
        <v>48</v>
      </c>
      <c r="D61" s="63"/>
      <c r="E61" s="63"/>
      <c r="F61" s="63" t="s">
        <v>53</v>
      </c>
      <c r="G61" s="64">
        <v>200</v>
      </c>
      <c r="H61" s="65"/>
      <c r="I61" s="65">
        <f t="shared" si="7"/>
        <v>0</v>
      </c>
      <c r="J61" s="65"/>
      <c r="K61" s="66"/>
      <c r="L61" s="41">
        <f t="shared" si="8"/>
        <v>0</v>
      </c>
      <c r="P61" s="14"/>
      <c r="Q61" s="41"/>
      <c r="R61" s="14"/>
      <c r="S61" s="14"/>
      <c r="T61" s="14"/>
      <c r="U61" s="14"/>
      <c r="V61" s="14"/>
      <c r="W61" s="14"/>
    </row>
    <row r="62" spans="1:23" x14ac:dyDescent="0.25">
      <c r="A62" s="149"/>
      <c r="B62" s="50" t="s">
        <v>72</v>
      </c>
      <c r="C62" s="51" t="s">
        <v>46</v>
      </c>
      <c r="D62" s="63"/>
      <c r="E62" s="63"/>
      <c r="F62" s="63" t="s">
        <v>54</v>
      </c>
      <c r="G62" s="64">
        <v>50</v>
      </c>
      <c r="H62" s="65"/>
      <c r="I62" s="65">
        <f t="shared" si="7"/>
        <v>0</v>
      </c>
      <c r="J62" s="65"/>
      <c r="K62" s="66"/>
      <c r="L62" s="41">
        <f t="shared" si="8"/>
        <v>0</v>
      </c>
      <c r="P62" s="14"/>
      <c r="Q62" s="41"/>
      <c r="R62" s="14"/>
      <c r="S62" s="14"/>
      <c r="T62" s="14"/>
      <c r="U62" s="14"/>
      <c r="V62" s="14"/>
      <c r="W62" s="14"/>
    </row>
    <row r="63" spans="1:23" ht="15.75" thickBot="1" x14ac:dyDescent="0.3">
      <c r="A63" s="149"/>
      <c r="B63" s="22" t="s">
        <v>73</v>
      </c>
      <c r="C63" s="23" t="s">
        <v>47</v>
      </c>
      <c r="D63" s="73"/>
      <c r="E63" s="73"/>
      <c r="F63" s="73" t="s">
        <v>54</v>
      </c>
      <c r="G63" s="74">
        <v>150</v>
      </c>
      <c r="H63" s="75"/>
      <c r="I63" s="75">
        <f t="shared" si="7"/>
        <v>0</v>
      </c>
      <c r="J63" s="75"/>
      <c r="K63" s="39"/>
      <c r="L63" s="27">
        <f t="shared" si="8"/>
        <v>0</v>
      </c>
      <c r="P63" s="14"/>
      <c r="Q63" s="27"/>
      <c r="R63" s="14"/>
      <c r="S63" s="14"/>
      <c r="T63" s="14"/>
      <c r="U63" s="14"/>
      <c r="V63" s="14"/>
      <c r="W63" s="14"/>
    </row>
    <row r="64" spans="1:23" s="48" customFormat="1" ht="16.5" thickBot="1" x14ac:dyDescent="0.3">
      <c r="A64" s="150"/>
      <c r="B64" s="76" t="s">
        <v>26</v>
      </c>
      <c r="C64" s="77" t="s">
        <v>101</v>
      </c>
      <c r="D64" s="78"/>
      <c r="E64" s="78"/>
      <c r="F64" s="78"/>
      <c r="G64" s="79"/>
      <c r="H64" s="80"/>
      <c r="I64" s="80"/>
      <c r="J64" s="80"/>
      <c r="K64" s="81"/>
      <c r="L64" s="82">
        <f>SUM(L54:L63)</f>
        <v>0</v>
      </c>
      <c r="M64" s="47"/>
      <c r="N64" s="47"/>
      <c r="Q64" s="46">
        <v>274816</v>
      </c>
      <c r="R64" s="49"/>
      <c r="S64" s="49"/>
      <c r="T64" s="49"/>
      <c r="U64" s="49"/>
      <c r="V64" s="49"/>
      <c r="W64" s="49"/>
    </row>
    <row r="65" spans="1:23" s="48" customFormat="1" ht="15.75" x14ac:dyDescent="0.25">
      <c r="A65" s="40"/>
      <c r="B65" s="11"/>
      <c r="C65" s="11"/>
      <c r="G65" s="61"/>
      <c r="H65" s="47"/>
      <c r="I65" s="47"/>
      <c r="J65" s="47"/>
      <c r="K65" s="54"/>
      <c r="L65" s="12"/>
      <c r="M65" s="47"/>
      <c r="N65" s="47"/>
      <c r="P65" s="49"/>
      <c r="Q65" s="12"/>
      <c r="R65" s="49"/>
      <c r="S65" s="49"/>
      <c r="T65" s="49"/>
      <c r="U65" s="49"/>
      <c r="V65" s="49"/>
      <c r="W65" s="49"/>
    </row>
    <row r="66" spans="1:23" s="48" customFormat="1" ht="18.75" x14ac:dyDescent="0.3">
      <c r="A66" s="40"/>
      <c r="B66" s="11"/>
      <c r="C66" s="68" t="s">
        <v>103</v>
      </c>
      <c r="G66" s="61"/>
      <c r="H66" s="47"/>
      <c r="I66" s="47"/>
      <c r="J66" s="47"/>
      <c r="K66" s="54"/>
      <c r="L66" s="12"/>
      <c r="M66" s="47"/>
      <c r="N66" s="151" t="s">
        <v>125</v>
      </c>
      <c r="O66" s="152"/>
      <c r="P66" s="153"/>
      <c r="Q66" s="12"/>
      <c r="R66" s="49"/>
      <c r="S66" s="49"/>
      <c r="T66" s="49"/>
      <c r="U66" s="49"/>
      <c r="V66" s="49"/>
      <c r="W66" s="49"/>
    </row>
    <row r="67" spans="1:23" s="48" customFormat="1" ht="5.0999999999999996" customHeight="1" x14ac:dyDescent="0.25">
      <c r="A67" s="40"/>
      <c r="B67" s="11"/>
      <c r="C67" s="11"/>
      <c r="G67" s="61"/>
      <c r="H67" s="47"/>
      <c r="I67" s="47"/>
      <c r="J67" s="47"/>
      <c r="K67" s="54"/>
      <c r="L67" s="12"/>
      <c r="M67" s="47"/>
      <c r="N67" s="47"/>
      <c r="P67" s="49"/>
      <c r="Q67" s="12"/>
      <c r="R67" s="49"/>
      <c r="S67" s="49"/>
      <c r="T67" s="49"/>
      <c r="U67" s="49"/>
      <c r="V67" s="49"/>
      <c r="W67" s="49"/>
    </row>
    <row r="68" spans="1:23" s="48" customFormat="1" ht="15.75" x14ac:dyDescent="0.25">
      <c r="A68" s="40"/>
      <c r="B68" s="52" t="s">
        <v>18</v>
      </c>
      <c r="C68" s="42" t="s">
        <v>117</v>
      </c>
      <c r="D68" s="43"/>
      <c r="E68" s="43"/>
      <c r="F68" s="43"/>
      <c r="G68" s="60"/>
      <c r="H68" s="44"/>
      <c r="I68" s="44"/>
      <c r="J68" s="44"/>
      <c r="K68" s="45"/>
      <c r="L68" s="46">
        <f>L38</f>
        <v>0</v>
      </c>
      <c r="M68" s="47"/>
      <c r="N68" s="131">
        <v>0.1</v>
      </c>
      <c r="P68" s="49">
        <f>L68*N68</f>
        <v>0</v>
      </c>
      <c r="Q68" s="46">
        <f>Q38</f>
        <v>319411.20000000001</v>
      </c>
      <c r="R68" s="49"/>
      <c r="S68" s="49"/>
      <c r="T68" s="49"/>
      <c r="U68" s="49"/>
      <c r="V68" s="49"/>
      <c r="W68" s="49"/>
    </row>
    <row r="69" spans="1:23" s="48" customFormat="1" ht="5.0999999999999996" customHeight="1" x14ac:dyDescent="0.25">
      <c r="A69" s="40"/>
      <c r="B69" s="11"/>
      <c r="C69" s="11"/>
      <c r="G69" s="61"/>
      <c r="H69" s="47"/>
      <c r="I69" s="47"/>
      <c r="J69" s="47"/>
      <c r="K69" s="54"/>
      <c r="L69" s="12"/>
      <c r="M69" s="47"/>
      <c r="N69" s="131"/>
      <c r="P69" s="49"/>
      <c r="Q69" s="12"/>
      <c r="R69" s="49"/>
      <c r="S69" s="49"/>
      <c r="T69" s="49"/>
      <c r="U69" s="49"/>
      <c r="V69" s="49"/>
      <c r="W69" s="49"/>
    </row>
    <row r="70" spans="1:23" s="48" customFormat="1" ht="15.75" x14ac:dyDescent="0.25">
      <c r="A70" s="40"/>
      <c r="B70" s="52" t="s">
        <v>25</v>
      </c>
      <c r="C70" s="42" t="s">
        <v>44</v>
      </c>
      <c r="D70" s="43"/>
      <c r="E70" s="43"/>
      <c r="F70" s="43"/>
      <c r="G70" s="60"/>
      <c r="H70" s="44"/>
      <c r="I70" s="44"/>
      <c r="J70" s="44"/>
      <c r="K70" s="45"/>
      <c r="L70" s="46">
        <f>L52</f>
        <v>0</v>
      </c>
      <c r="M70" s="47"/>
      <c r="N70" s="131">
        <v>0.8</v>
      </c>
      <c r="P70" s="49">
        <f>L70*N70</f>
        <v>0</v>
      </c>
      <c r="Q70" s="46">
        <f>Q52</f>
        <v>212960</v>
      </c>
      <c r="R70" s="49"/>
      <c r="S70" s="49"/>
      <c r="T70" s="49"/>
      <c r="U70" s="49"/>
      <c r="V70" s="49"/>
      <c r="W70" s="49"/>
    </row>
    <row r="71" spans="1:23" s="48" customFormat="1" ht="5.0999999999999996" customHeight="1" x14ac:dyDescent="0.25">
      <c r="A71" s="40"/>
      <c r="B71" s="11"/>
      <c r="C71" s="11"/>
      <c r="G71" s="61"/>
      <c r="H71" s="47"/>
      <c r="I71" s="47"/>
      <c r="J71" s="47"/>
      <c r="K71" s="54"/>
      <c r="L71" s="12"/>
      <c r="M71" s="47"/>
      <c r="N71" s="131"/>
      <c r="P71" s="49"/>
      <c r="Q71" s="12"/>
      <c r="R71" s="49"/>
      <c r="S71" s="49"/>
      <c r="T71" s="49"/>
      <c r="U71" s="49"/>
      <c r="V71" s="49"/>
      <c r="W71" s="49"/>
    </row>
    <row r="72" spans="1:23" s="48" customFormat="1" ht="15.75" x14ac:dyDescent="0.25">
      <c r="A72" s="40"/>
      <c r="B72" s="52" t="s">
        <v>26</v>
      </c>
      <c r="C72" s="42" t="s">
        <v>101</v>
      </c>
      <c r="D72" s="43"/>
      <c r="E72" s="43"/>
      <c r="F72" s="43"/>
      <c r="G72" s="60"/>
      <c r="H72" s="44"/>
      <c r="I72" s="44"/>
      <c r="J72" s="44"/>
      <c r="K72" s="45"/>
      <c r="L72" s="46">
        <f>L64</f>
        <v>0</v>
      </c>
      <c r="M72" s="47"/>
      <c r="N72" s="131">
        <v>0.7</v>
      </c>
      <c r="P72" s="49">
        <f>L72*N72</f>
        <v>0</v>
      </c>
      <c r="Q72" s="46">
        <f>Q64</f>
        <v>274816</v>
      </c>
      <c r="R72" s="49"/>
      <c r="S72" s="49"/>
      <c r="T72" s="49"/>
      <c r="U72" s="49"/>
      <c r="V72" s="49"/>
      <c r="W72" s="49"/>
    </row>
    <row r="73" spans="1:23" s="48" customFormat="1" ht="3.95" customHeight="1" thickBot="1" x14ac:dyDescent="0.3">
      <c r="A73" s="40"/>
      <c r="B73" s="86"/>
      <c r="C73" s="86"/>
      <c r="D73" s="87"/>
      <c r="E73" s="87"/>
      <c r="F73" s="87"/>
      <c r="G73" s="88"/>
      <c r="H73" s="89"/>
      <c r="I73" s="89"/>
      <c r="J73" s="89"/>
      <c r="K73" s="90"/>
      <c r="L73" s="91"/>
      <c r="M73" s="47"/>
      <c r="N73" s="47"/>
      <c r="P73" s="49"/>
      <c r="Q73" s="91"/>
      <c r="R73" s="49"/>
      <c r="S73" s="49"/>
      <c r="T73" s="49"/>
      <c r="U73" s="49"/>
      <c r="V73" s="49"/>
      <c r="W73" s="49"/>
    </row>
    <row r="74" spans="1:23" s="69" customFormat="1" ht="19.5" thickBot="1" x14ac:dyDescent="0.35">
      <c r="A74" s="67"/>
      <c r="B74" s="68"/>
      <c r="C74" s="126" t="s">
        <v>124</v>
      </c>
      <c r="D74" s="127"/>
      <c r="E74" s="127"/>
      <c r="F74" s="127"/>
      <c r="G74" s="128"/>
      <c r="H74" s="129"/>
      <c r="I74" s="129"/>
      <c r="J74" s="129"/>
      <c r="K74" s="130"/>
      <c r="L74" s="114">
        <f>SUM(L68:L72)</f>
        <v>0</v>
      </c>
      <c r="M74" s="70"/>
      <c r="N74" s="134" t="e">
        <f>P74/L74</f>
        <v>#DIV/0!</v>
      </c>
      <c r="O74" s="135"/>
      <c r="P74" s="133">
        <f>SUM(P68:P73)</f>
        <v>0</v>
      </c>
      <c r="Q74" s="114">
        <f>SUM(Q68:Q73)</f>
        <v>807187.2</v>
      </c>
      <c r="R74" s="72"/>
      <c r="S74" s="72"/>
      <c r="T74" s="72"/>
      <c r="U74" s="72"/>
      <c r="V74" s="72"/>
      <c r="W74" s="72"/>
    </row>
    <row r="75" spans="1:23" s="69" customFormat="1" ht="10.7" customHeight="1" x14ac:dyDescent="0.35">
      <c r="A75" s="67"/>
      <c r="B75" s="68"/>
      <c r="C75" s="115"/>
      <c r="D75" s="116"/>
      <c r="E75" s="116"/>
      <c r="F75" s="116"/>
      <c r="G75" s="117"/>
      <c r="H75" s="118"/>
      <c r="I75" s="118"/>
      <c r="J75" s="118"/>
      <c r="K75" s="119"/>
      <c r="L75" s="120"/>
      <c r="M75" s="47"/>
      <c r="N75" s="70"/>
      <c r="P75" s="72"/>
      <c r="Q75" s="120"/>
      <c r="R75" s="72"/>
      <c r="S75" s="72"/>
      <c r="T75" s="72"/>
      <c r="U75" s="72"/>
      <c r="V75" s="72"/>
      <c r="W75" s="72"/>
    </row>
    <row r="76" spans="1:23" s="69" customFormat="1" ht="21" x14ac:dyDescent="0.35">
      <c r="A76" s="67"/>
      <c r="B76" s="68"/>
      <c r="C76" s="121" t="s">
        <v>123</v>
      </c>
      <c r="D76" s="125"/>
      <c r="E76" s="122"/>
      <c r="F76" s="122"/>
      <c r="G76" s="123"/>
      <c r="H76" s="124"/>
      <c r="I76" s="124"/>
      <c r="J76" s="124"/>
      <c r="K76" s="132"/>
      <c r="L76" s="46">
        <f>L74*D76</f>
        <v>0</v>
      </c>
      <c r="M76" s="47"/>
      <c r="N76" s="70"/>
      <c r="Q76" s="46">
        <v>21394.23</v>
      </c>
      <c r="R76" s="72"/>
      <c r="S76" s="72"/>
      <c r="T76" s="72"/>
      <c r="U76" s="72"/>
      <c r="V76" s="72"/>
      <c r="W76" s="72"/>
    </row>
    <row r="77" spans="1:23" s="69" customFormat="1" ht="13.7" customHeight="1" thickBot="1" x14ac:dyDescent="0.4">
      <c r="A77" s="67"/>
      <c r="B77" s="68"/>
      <c r="C77" s="115"/>
      <c r="D77" s="116"/>
      <c r="E77" s="116"/>
      <c r="F77" s="116"/>
      <c r="G77" s="117"/>
      <c r="H77" s="118"/>
      <c r="I77" s="118"/>
      <c r="J77" s="118"/>
      <c r="K77" s="119"/>
      <c r="L77" s="120"/>
      <c r="M77" s="70"/>
      <c r="N77" s="70"/>
      <c r="P77" s="72"/>
      <c r="Q77" s="120"/>
      <c r="R77" s="72"/>
      <c r="S77" s="72"/>
      <c r="T77" s="72"/>
      <c r="U77" s="72"/>
      <c r="V77" s="72"/>
      <c r="W77" s="72"/>
    </row>
    <row r="78" spans="1:23" s="69" customFormat="1" ht="21.75" thickBot="1" x14ac:dyDescent="0.4">
      <c r="A78" s="67"/>
      <c r="B78" s="68"/>
      <c r="C78" s="101" t="s">
        <v>105</v>
      </c>
      <c r="D78" s="102"/>
      <c r="E78" s="102"/>
      <c r="F78" s="102"/>
      <c r="G78" s="103"/>
      <c r="H78" s="104"/>
      <c r="I78" s="104"/>
      <c r="J78" s="104"/>
      <c r="K78" s="105"/>
      <c r="L78" s="106">
        <f>L74+L76</f>
        <v>0</v>
      </c>
      <c r="M78" s="70"/>
      <c r="N78" s="70"/>
      <c r="P78" s="72"/>
      <c r="Q78" s="106">
        <f>Q74+Q76</f>
        <v>828581.42999999993</v>
      </c>
      <c r="R78" s="72"/>
      <c r="S78" s="72"/>
      <c r="T78" s="72"/>
      <c r="U78" s="72"/>
      <c r="V78" s="72"/>
      <c r="W78" s="72"/>
    </row>
    <row r="79" spans="1:23" s="69" customFormat="1" ht="21" x14ac:dyDescent="0.35">
      <c r="A79" s="67"/>
      <c r="B79" s="68"/>
      <c r="C79" s="115"/>
      <c r="D79" s="116"/>
      <c r="E79" s="116"/>
      <c r="F79" s="116"/>
      <c r="G79" s="117"/>
      <c r="H79" s="118"/>
      <c r="I79" s="118"/>
      <c r="J79" s="118"/>
      <c r="K79" s="119"/>
      <c r="L79" s="120"/>
      <c r="M79" s="70"/>
      <c r="N79" s="70"/>
      <c r="P79" s="72"/>
      <c r="Q79" s="120"/>
      <c r="R79" s="72"/>
      <c r="S79" s="72"/>
      <c r="T79" s="72"/>
      <c r="U79" s="72"/>
      <c r="V79" s="72"/>
      <c r="W79" s="72"/>
    </row>
    <row r="80" spans="1:23" s="69" customFormat="1" ht="21" x14ac:dyDescent="0.35">
      <c r="A80" s="67"/>
      <c r="B80" s="68"/>
      <c r="C80" s="115" t="s">
        <v>125</v>
      </c>
      <c r="D80" s="116"/>
      <c r="E80" s="116"/>
      <c r="F80" s="116"/>
      <c r="G80" s="117"/>
      <c r="H80" s="118"/>
      <c r="I80" s="118"/>
      <c r="J80" s="118"/>
      <c r="K80" s="119"/>
      <c r="L80" s="140">
        <v>0.49</v>
      </c>
      <c r="M80" s="70"/>
      <c r="N80" s="70"/>
      <c r="P80" s="72"/>
      <c r="Q80" s="120"/>
      <c r="R80" s="72"/>
      <c r="S80" s="72"/>
      <c r="T80" s="72"/>
      <c r="U80" s="72"/>
      <c r="V80" s="72"/>
      <c r="W80" s="72"/>
    </row>
    <row r="81" spans="1:23" s="69" customFormat="1" ht="21" x14ac:dyDescent="0.35">
      <c r="A81" s="67"/>
      <c r="B81" s="68"/>
      <c r="C81" s="115"/>
      <c r="D81" s="116"/>
      <c r="E81" s="116"/>
      <c r="F81" s="116"/>
      <c r="G81" s="117"/>
      <c r="H81" s="118"/>
      <c r="I81" s="118"/>
      <c r="J81" s="118"/>
      <c r="K81" s="119"/>
      <c r="L81" s="120"/>
      <c r="M81" s="70"/>
      <c r="N81" s="70"/>
      <c r="P81" s="72"/>
      <c r="Q81" s="120"/>
      <c r="R81" s="72"/>
      <c r="S81" s="72"/>
      <c r="T81" s="72"/>
      <c r="U81" s="72"/>
      <c r="V81" s="72"/>
      <c r="W81" s="72"/>
    </row>
    <row r="82" spans="1:23" ht="18.75" x14ac:dyDescent="0.3">
      <c r="C82" s="107" t="s">
        <v>121</v>
      </c>
      <c r="M82" s="70"/>
    </row>
    <row r="83" spans="1:23" s="48" customFormat="1" ht="15.75" x14ac:dyDescent="0.25">
      <c r="A83" s="40"/>
      <c r="B83" s="11"/>
      <c r="C83" s="11"/>
      <c r="G83" s="61"/>
      <c r="H83" s="47"/>
      <c r="I83" s="47"/>
      <c r="J83" s="47"/>
      <c r="K83" s="54"/>
      <c r="L83" s="12"/>
      <c r="M83" s="1"/>
      <c r="N83" s="47"/>
      <c r="P83" s="49"/>
      <c r="Q83" s="12"/>
      <c r="R83" s="49"/>
      <c r="S83" s="49"/>
      <c r="T83" s="49"/>
      <c r="U83" s="49"/>
      <c r="V83" s="49"/>
      <c r="W83" s="49"/>
    </row>
    <row r="84" spans="1:23" ht="18.75" x14ac:dyDescent="0.3">
      <c r="A84" s="62"/>
      <c r="B84" s="2"/>
      <c r="C84" s="19"/>
      <c r="J84" s="71" t="s">
        <v>114</v>
      </c>
      <c r="K84" s="110">
        <v>0.2</v>
      </c>
      <c r="L84" s="71">
        <f>+L78*K84</f>
        <v>0</v>
      </c>
      <c r="M84" s="47"/>
      <c r="P84" s="14"/>
      <c r="Q84" s="71">
        <f>Q78*0.2</f>
        <v>165716.28599999999</v>
      </c>
      <c r="R84" s="14"/>
      <c r="S84" s="14"/>
      <c r="T84" s="14"/>
      <c r="U84" s="14"/>
      <c r="V84" s="14"/>
      <c r="W84" s="14"/>
    </row>
    <row r="85" spans="1:23" ht="18.75" x14ac:dyDescent="0.3">
      <c r="A85" s="38"/>
      <c r="C85" s="19"/>
      <c r="J85" s="71"/>
      <c r="K85" s="111"/>
      <c r="L85" s="71"/>
      <c r="P85" s="14"/>
      <c r="Q85" s="71"/>
      <c r="R85" s="14"/>
      <c r="S85" s="14"/>
      <c r="T85" s="14"/>
      <c r="U85" s="14"/>
      <c r="V85" s="14"/>
      <c r="W85" s="14"/>
    </row>
    <row r="86" spans="1:23" s="2" customFormat="1" ht="18.75" x14ac:dyDescent="0.3">
      <c r="C86" s="19"/>
      <c r="G86" s="59"/>
      <c r="H86" s="3"/>
      <c r="I86" s="3"/>
      <c r="J86" s="71" t="s">
        <v>115</v>
      </c>
      <c r="K86" s="111" t="s">
        <v>118</v>
      </c>
      <c r="L86" s="71">
        <f>+L78+L84</f>
        <v>0</v>
      </c>
      <c r="M86" s="3"/>
      <c r="N86" s="3"/>
      <c r="P86" s="3"/>
      <c r="Q86" s="71">
        <f>Q78+Q84</f>
        <v>994297.7159999999</v>
      </c>
      <c r="R86" s="3"/>
      <c r="S86" s="3"/>
      <c r="T86" s="3"/>
      <c r="U86" s="3"/>
      <c r="V86" s="3"/>
      <c r="W86" s="3"/>
    </row>
    <row r="87" spans="1:23" ht="19.5" thickBot="1" x14ac:dyDescent="0.35">
      <c r="J87" s="71"/>
      <c r="K87" s="111"/>
      <c r="L87" s="71"/>
      <c r="M87" s="3"/>
      <c r="Q87" s="71"/>
    </row>
    <row r="88" spans="1:23" ht="19.5" thickBot="1" x14ac:dyDescent="0.35">
      <c r="E88" s="6"/>
      <c r="F88" s="6"/>
      <c r="J88" s="112" t="s">
        <v>116</v>
      </c>
      <c r="K88" s="113"/>
      <c r="L88" s="114">
        <f>+L86*5</f>
        <v>0</v>
      </c>
      <c r="Q88" s="114">
        <f>Q86*5</f>
        <v>4971488.5799999991</v>
      </c>
      <c r="R88" s="141"/>
    </row>
    <row r="89" spans="1:23" x14ac:dyDescent="0.25">
      <c r="E89" s="6"/>
      <c r="F89" s="6"/>
    </row>
    <row r="90" spans="1:23" s="4" customFormat="1" ht="30.75" customHeight="1" x14ac:dyDescent="0.25">
      <c r="C90" s="18"/>
      <c r="G90" s="56"/>
      <c r="H90" s="5"/>
      <c r="I90" s="5"/>
      <c r="J90" s="5"/>
      <c r="K90" s="8"/>
      <c r="L90" s="5"/>
      <c r="M90" s="1"/>
      <c r="N90" s="5"/>
      <c r="Q90" s="5"/>
    </row>
    <row r="91" spans="1:23" ht="15.75" x14ac:dyDescent="0.25">
      <c r="E91" s="6"/>
      <c r="F91" s="6"/>
      <c r="G91"/>
      <c r="H91"/>
      <c r="M91" s="4"/>
    </row>
    <row r="93" spans="1:23" x14ac:dyDescent="0.25">
      <c r="E93" s="7"/>
      <c r="F93" s="7"/>
      <c r="L93" s="3"/>
      <c r="Q93" s="3"/>
    </row>
    <row r="95" spans="1:23" s="2" customFormat="1" x14ac:dyDescent="0.25">
      <c r="C95" s="19"/>
      <c r="D95"/>
      <c r="E95" s="7"/>
      <c r="F95" s="7"/>
      <c r="G95" s="55"/>
      <c r="H95" s="3"/>
      <c r="I95" s="3"/>
      <c r="J95" s="3"/>
      <c r="K95" s="9"/>
      <c r="L95" s="3"/>
      <c r="M95" s="1"/>
      <c r="N95" s="3"/>
      <c r="Q95" s="3"/>
    </row>
    <row r="96" spans="1:23" x14ac:dyDescent="0.25">
      <c r="M96" s="3"/>
      <c r="P96" s="14"/>
      <c r="R96" s="14"/>
      <c r="S96" s="14"/>
      <c r="T96" s="14"/>
      <c r="U96" s="14"/>
      <c r="V96" s="14"/>
      <c r="W96" s="14"/>
    </row>
    <row r="97" spans="3:24" ht="15.75" x14ac:dyDescent="0.25">
      <c r="C97" s="21"/>
      <c r="D97" s="11"/>
      <c r="E97" s="11"/>
      <c r="F97" s="11"/>
      <c r="G97" s="142"/>
      <c r="H97" s="12"/>
      <c r="I97" s="12"/>
      <c r="J97" s="12"/>
      <c r="K97" s="13"/>
      <c r="L97" s="12"/>
      <c r="M97" s="16"/>
      <c r="Q97" s="12"/>
    </row>
    <row r="98" spans="3:24" x14ac:dyDescent="0.25">
      <c r="N98" s="3"/>
      <c r="O98" s="2"/>
      <c r="P98" s="17"/>
      <c r="R98" s="17"/>
      <c r="S98" s="17"/>
      <c r="T98" s="17"/>
      <c r="U98" s="17"/>
      <c r="V98" s="17"/>
      <c r="W98" s="17"/>
      <c r="X98" s="17"/>
    </row>
    <row r="99" spans="3:24" x14ac:dyDescent="0.25">
      <c r="M99" s="3"/>
    </row>
  </sheetData>
  <mergeCells count="4">
    <mergeCell ref="A40:A52"/>
    <mergeCell ref="A8:A38"/>
    <mergeCell ref="A54:A64"/>
    <mergeCell ref="N66:P66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65" orientation="portrait" copies="3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Aggregazione base</vt:lpstr>
      <vt:lpstr>'Aggregazione base'!Area_stampa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Graziani</dc:creator>
  <cp:lastModifiedBy>Mannucci Gabriele</cp:lastModifiedBy>
  <cp:lastPrinted>2022-11-14T10:19:33Z</cp:lastPrinted>
  <dcterms:created xsi:type="dcterms:W3CDTF">2022-08-11T08:54:34Z</dcterms:created>
  <dcterms:modified xsi:type="dcterms:W3CDTF">2022-11-18T10:59:21Z</dcterms:modified>
</cp:coreProperties>
</file>